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oda1-my.sharepoint.com/personal/matsuyoshi_minoda_co_jp/Documents/"/>
    </mc:Choice>
  </mc:AlternateContent>
  <xr:revisionPtr revIDLastSave="1741" documentId="8_{AD0B79E1-D1A1-4073-9EAA-70CA636221DE}" xr6:coauthVersionLast="46" xr6:coauthVersionMax="46" xr10:uidLastSave="{728DA9D7-DE98-43D2-AA5A-7779ACE12CE9}"/>
  <bookViews>
    <workbookView xWindow="16590" yWindow="410" windowWidth="21380" windowHeight="19840" xr2:uid="{1666C04C-8634-489F-9B8F-8C51CD5F0100}"/>
  </bookViews>
  <sheets>
    <sheet name="割合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2" i="3" l="1"/>
  <c r="H191" i="3"/>
  <c r="G191" i="3"/>
  <c r="F191" i="3"/>
  <c r="E191" i="3"/>
  <c r="D191" i="3"/>
  <c r="C191" i="3"/>
  <c r="E270" i="3"/>
  <c r="D270" i="3"/>
  <c r="C270" i="3"/>
  <c r="M191" i="3"/>
  <c r="L191" i="3"/>
  <c r="K191" i="3"/>
  <c r="N112" i="3"/>
  <c r="M112" i="3"/>
  <c r="L112" i="3"/>
  <c r="B191" i="3"/>
  <c r="E173" i="3"/>
  <c r="D173" i="3"/>
  <c r="C173" i="3"/>
  <c r="B173" i="3"/>
  <c r="AB146" i="3"/>
  <c r="AA146" i="3"/>
  <c r="Z146" i="3"/>
  <c r="Y146" i="3"/>
  <c r="X146" i="3"/>
  <c r="W146" i="3"/>
  <c r="P145" i="3"/>
  <c r="O145" i="3"/>
  <c r="N145" i="3"/>
  <c r="M145" i="3"/>
  <c r="L145" i="3"/>
  <c r="K145" i="3"/>
  <c r="P144" i="3"/>
  <c r="O144" i="3"/>
  <c r="N144" i="3"/>
  <c r="M144" i="3"/>
  <c r="L144" i="3"/>
  <c r="K144" i="3"/>
  <c r="X130" i="3"/>
  <c r="W130" i="3"/>
  <c r="V130" i="3"/>
  <c r="U130" i="3"/>
  <c r="T130" i="3"/>
  <c r="S130" i="3"/>
  <c r="R130" i="3"/>
  <c r="Q130" i="3"/>
  <c r="P130" i="3"/>
  <c r="O130" i="3"/>
  <c r="N130" i="3"/>
  <c r="L130" i="3"/>
  <c r="K130" i="3"/>
  <c r="M130" i="3"/>
  <c r="L113" i="3" l="1"/>
  <c r="K192" i="3"/>
  <c r="L146" i="3"/>
  <c r="M146" i="3"/>
  <c r="N146" i="3"/>
  <c r="O146" i="3"/>
  <c r="P146" i="3"/>
  <c r="C174" i="3"/>
  <c r="K146" i="3"/>
  <c r="L131" i="3"/>
  <c r="K147" i="3" l="1"/>
  <c r="B130" i="3"/>
  <c r="G130" i="3"/>
  <c r="F130" i="3"/>
  <c r="E130" i="3"/>
  <c r="D130" i="3"/>
  <c r="C130" i="3"/>
  <c r="B112" i="3"/>
  <c r="H112" i="3"/>
  <c r="G112" i="3"/>
  <c r="F112" i="3"/>
  <c r="E112" i="3"/>
  <c r="D112" i="3"/>
  <c r="C112" i="3"/>
  <c r="H155" i="3"/>
  <c r="G155" i="3"/>
  <c r="F155" i="3"/>
  <c r="E155" i="3"/>
  <c r="D155" i="3"/>
  <c r="C155" i="3"/>
  <c r="B155" i="3"/>
  <c r="P173" i="3"/>
  <c r="O173" i="3"/>
  <c r="N173" i="3"/>
  <c r="M173" i="3"/>
  <c r="L173" i="3"/>
  <c r="K173" i="3"/>
  <c r="H173" i="3"/>
  <c r="H174" i="3" s="1"/>
  <c r="B270" i="3"/>
  <c r="B271" i="3" s="1"/>
  <c r="I252" i="3"/>
  <c r="H252" i="3"/>
  <c r="G252" i="3"/>
  <c r="F252" i="3"/>
  <c r="E252" i="3"/>
  <c r="D252" i="3"/>
  <c r="C252" i="3"/>
  <c r="B252" i="3"/>
  <c r="C253" i="3" l="1"/>
  <c r="C156" i="3"/>
  <c r="L174" i="3"/>
  <c r="B113" i="3"/>
  <c r="C131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L216" i="3"/>
  <c r="K216" i="3"/>
  <c r="J216" i="3"/>
  <c r="I216" i="3"/>
  <c r="G216" i="3"/>
  <c r="F216" i="3"/>
  <c r="E216" i="3"/>
  <c r="D216" i="3"/>
  <c r="C216" i="3"/>
  <c r="B216" i="3"/>
  <c r="H216" i="3"/>
  <c r="C235" i="3" l="1"/>
  <c r="C217" i="3"/>
  <c r="C275" i="3" s="1"/>
  <c r="K94" i="3"/>
  <c r="J94" i="3"/>
  <c r="I94" i="3"/>
  <c r="H94" i="3"/>
  <c r="G94" i="3"/>
  <c r="F94" i="3"/>
  <c r="E94" i="3"/>
  <c r="D94" i="3"/>
  <c r="C94" i="3"/>
  <c r="B94" i="3"/>
  <c r="C276" i="3" l="1"/>
  <c r="B95" i="3"/>
  <c r="I76" i="3"/>
  <c r="J75" i="3"/>
  <c r="J74" i="3"/>
  <c r="J73" i="3"/>
  <c r="J72" i="3"/>
  <c r="J71" i="3"/>
  <c r="J70" i="3"/>
  <c r="J69" i="3"/>
  <c r="J68" i="3"/>
  <c r="J67" i="3"/>
  <c r="J66" i="3"/>
  <c r="J65" i="3"/>
  <c r="J64" i="3"/>
  <c r="D95" i="3" l="1"/>
  <c r="F95" i="3"/>
  <c r="J76" i="3"/>
  <c r="F64" i="3"/>
  <c r="E76" i="3"/>
  <c r="D76" i="3"/>
  <c r="C76" i="3"/>
  <c r="B76" i="3"/>
  <c r="F75" i="3" l="1"/>
  <c r="F74" i="3"/>
  <c r="F73" i="3"/>
  <c r="F72" i="3"/>
  <c r="F71" i="3"/>
  <c r="F70" i="3"/>
  <c r="F69" i="3"/>
  <c r="F68" i="3"/>
  <c r="F67" i="3"/>
  <c r="F66" i="3"/>
  <c r="F65" i="3"/>
  <c r="F76" i="3" l="1"/>
  <c r="D15" i="3"/>
  <c r="C15" i="3"/>
  <c r="B15" i="3"/>
  <c r="M64" i="3" l="1"/>
  <c r="L64" i="3"/>
  <c r="B29" i="3"/>
  <c r="B28" i="3"/>
  <c r="B27" i="3"/>
  <c r="B26" i="3"/>
  <c r="B25" i="3"/>
  <c r="B24" i="3"/>
  <c r="D23" i="3"/>
  <c r="D22" i="3"/>
  <c r="D21" i="3"/>
  <c r="D20" i="3"/>
  <c r="D31" i="3"/>
  <c r="D30" i="3"/>
  <c r="D29" i="3"/>
  <c r="D28" i="3"/>
  <c r="D27" i="3"/>
  <c r="D26" i="3"/>
  <c r="D25" i="3"/>
  <c r="D24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1" i="3"/>
  <c r="C30" i="3"/>
  <c r="C29" i="3"/>
  <c r="C28" i="3"/>
  <c r="C27" i="3"/>
  <c r="C26" i="3"/>
  <c r="C25" i="3"/>
  <c r="C24" i="3"/>
  <c r="C23" i="3"/>
  <c r="C22" i="3"/>
  <c r="C21" i="3"/>
  <c r="C20" i="3"/>
  <c r="B31" i="3"/>
  <c r="B30" i="3"/>
  <c r="B23" i="3"/>
  <c r="B22" i="3"/>
  <c r="B21" i="3"/>
  <c r="B20" i="3"/>
  <c r="B49" i="3" l="1"/>
  <c r="C32" i="3"/>
  <c r="C196" i="3" s="1"/>
  <c r="C49" i="3"/>
  <c r="D32" i="3"/>
  <c r="D56" i="3" s="1"/>
  <c r="B32" i="3"/>
  <c r="C197" i="3" l="1"/>
  <c r="C134" i="3"/>
  <c r="C135" i="3" s="1"/>
  <c r="C56" i="3"/>
  <c r="B56" i="3"/>
  <c r="E78" i="3" l="1"/>
  <c r="C57" i="3"/>
  <c r="B57" i="3"/>
  <c r="D57" i="3"/>
</calcChain>
</file>

<file path=xl/sharedStrings.xml><?xml version="1.0" encoding="utf-8"?>
<sst xmlns="http://schemas.openxmlformats.org/spreadsheetml/2006/main" count="234" uniqueCount="168">
  <si>
    <t>ホビー</t>
    <phoneticPr fontId="1"/>
  </si>
  <si>
    <t>通販</t>
    <rPh sb="0" eb="2">
      <t>ツウハン</t>
    </rPh>
    <phoneticPr fontId="1"/>
  </si>
  <si>
    <t>EMB</t>
    <phoneticPr fontId="1"/>
  </si>
  <si>
    <t>美全</t>
    <rPh sb="0" eb="2">
      <t>ビゼン</t>
    </rPh>
    <phoneticPr fontId="1"/>
  </si>
  <si>
    <t>RMC</t>
    <phoneticPr fontId="1"/>
  </si>
  <si>
    <t>ドル＝110円</t>
    <rPh sb="6" eb="7">
      <t>エン</t>
    </rPh>
    <phoneticPr fontId="1"/>
  </si>
  <si>
    <t>ドル</t>
    <phoneticPr fontId="1"/>
  </si>
  <si>
    <t>ホビー/ドル</t>
    <phoneticPr fontId="1"/>
  </si>
  <si>
    <t>通販/ドル</t>
    <rPh sb="0" eb="2">
      <t>ツウハン</t>
    </rPh>
    <phoneticPr fontId="1"/>
  </si>
  <si>
    <t>BE</t>
    <phoneticPr fontId="1"/>
  </si>
  <si>
    <t>EMB/ドル</t>
    <phoneticPr fontId="1"/>
  </si>
  <si>
    <t>計</t>
    <rPh sb="0" eb="1">
      <t>ケイ</t>
    </rPh>
    <phoneticPr fontId="1"/>
  </si>
  <si>
    <t>３社計</t>
    <rPh sb="1" eb="2">
      <t>シャ</t>
    </rPh>
    <rPh sb="2" eb="3">
      <t>ケイ</t>
    </rPh>
    <phoneticPr fontId="1"/>
  </si>
  <si>
    <t>比率</t>
    <rPh sb="0" eb="2">
      <t>ヒリツ</t>
    </rPh>
    <phoneticPr fontId="1"/>
  </si>
  <si>
    <t>名前シール</t>
    <rPh sb="0" eb="2">
      <t>ナマエ</t>
    </rPh>
    <phoneticPr fontId="1"/>
  </si>
  <si>
    <t>名前タオル</t>
    <rPh sb="0" eb="2">
      <t>ナマエ</t>
    </rPh>
    <phoneticPr fontId="1"/>
  </si>
  <si>
    <t>名前ワッペン</t>
    <rPh sb="0" eb="2">
      <t>ナマエ</t>
    </rPh>
    <phoneticPr fontId="1"/>
  </si>
  <si>
    <t>キャラワッペン</t>
    <phoneticPr fontId="1"/>
  </si>
  <si>
    <t>合計上代</t>
    <rPh sb="0" eb="2">
      <t>ゴウケイ</t>
    </rPh>
    <rPh sb="2" eb="4">
      <t>ジョウダイ</t>
    </rPh>
    <phoneticPr fontId="1"/>
  </si>
  <si>
    <t>ワッペン輸入比率</t>
    <rPh sb="4" eb="6">
      <t>ユニュウ</t>
    </rPh>
    <rPh sb="6" eb="8">
      <t>ヒリツ</t>
    </rPh>
    <phoneticPr fontId="1"/>
  </si>
  <si>
    <t>Bポケット</t>
    <phoneticPr fontId="1"/>
  </si>
  <si>
    <t>Bハンカチ</t>
    <phoneticPr fontId="1"/>
  </si>
  <si>
    <t>Bループ</t>
    <phoneticPr fontId="1"/>
  </si>
  <si>
    <t>Pポケット</t>
    <phoneticPr fontId="1"/>
  </si>
  <si>
    <t>Pハンカチ</t>
    <phoneticPr fontId="1"/>
  </si>
  <si>
    <t>Pループ</t>
    <phoneticPr fontId="1"/>
  </si>
  <si>
    <t>PHONG PHUタオル　ドル/110円</t>
    <rPh sb="19" eb="20">
      <t>エン</t>
    </rPh>
    <phoneticPr fontId="1"/>
  </si>
  <si>
    <t>合計</t>
    <rPh sb="0" eb="2">
      <t>ゴウケイ</t>
    </rPh>
    <phoneticPr fontId="1"/>
  </si>
  <si>
    <t>発注数量</t>
    <rPh sb="0" eb="2">
      <t>ハッチュウ</t>
    </rPh>
    <rPh sb="2" eb="4">
      <t>スウリョウ</t>
    </rPh>
    <phoneticPr fontId="1"/>
  </si>
  <si>
    <t>通販キャラクター全ての売上総数</t>
    <rPh sb="0" eb="2">
      <t>ツウハン</t>
    </rPh>
    <rPh sb="8" eb="9">
      <t>スベ</t>
    </rPh>
    <rPh sb="11" eb="13">
      <t>ウリアゲ</t>
    </rPh>
    <rPh sb="13" eb="15">
      <t>ソウスウ</t>
    </rPh>
    <phoneticPr fontId="1"/>
  </si>
  <si>
    <t>ホビーキャラクター全ての売上総数</t>
    <rPh sb="9" eb="10">
      <t>スベ</t>
    </rPh>
    <rPh sb="12" eb="14">
      <t>ウリアゲ</t>
    </rPh>
    <rPh sb="14" eb="16">
      <t>ソウスウ</t>
    </rPh>
    <phoneticPr fontId="1"/>
  </si>
  <si>
    <t>100％の売上</t>
    <rPh sb="5" eb="7">
      <t>ウリアゲ</t>
    </rPh>
    <phoneticPr fontId="1"/>
  </si>
  <si>
    <t>純上金額</t>
    <rPh sb="0" eb="1">
      <t>ジュン</t>
    </rPh>
    <rPh sb="1" eb="2">
      <t>ジョウ</t>
    </rPh>
    <rPh sb="2" eb="4">
      <t>キンガク</t>
    </rPh>
    <phoneticPr fontId="1"/>
  </si>
  <si>
    <t>キャラワッペン使用率</t>
    <rPh sb="7" eb="9">
      <t>シヨウ</t>
    </rPh>
    <rPh sb="9" eb="10">
      <t>リツ</t>
    </rPh>
    <phoneticPr fontId="1"/>
  </si>
  <si>
    <t>ロイヤリティ</t>
    <phoneticPr fontId="1"/>
  </si>
  <si>
    <t>Disney</t>
    <phoneticPr fontId="1"/>
  </si>
  <si>
    <t>サンリオ</t>
    <phoneticPr fontId="1"/>
  </si>
  <si>
    <t>ポケモン</t>
    <phoneticPr fontId="1"/>
  </si>
  <si>
    <t>スヌーピー</t>
    <phoneticPr fontId="1"/>
  </si>
  <si>
    <t>ミッフィー</t>
    <phoneticPr fontId="1"/>
  </si>
  <si>
    <t>ホビー・通販　ロイヤリティ使用率</t>
    <rPh sb="4" eb="6">
      <t>ツウハン</t>
    </rPh>
    <rPh sb="13" eb="16">
      <t>シヨウリツ</t>
    </rPh>
    <phoneticPr fontId="1"/>
  </si>
  <si>
    <t>ショウワノート</t>
    <phoneticPr fontId="1"/>
  </si>
  <si>
    <t>コッカ</t>
    <phoneticPr fontId="1"/>
  </si>
  <si>
    <t>CWC</t>
    <phoneticPr fontId="1"/>
  </si>
  <si>
    <t>トミプラ</t>
    <phoneticPr fontId="1"/>
  </si>
  <si>
    <t>電通</t>
    <rPh sb="0" eb="2">
      <t>デンツウ</t>
    </rPh>
    <phoneticPr fontId="1"/>
  </si>
  <si>
    <t>総額</t>
    <rPh sb="0" eb="2">
      <t>ソウガク</t>
    </rPh>
    <phoneticPr fontId="1"/>
  </si>
  <si>
    <t>プリントパック</t>
    <phoneticPr fontId="1"/>
  </si>
  <si>
    <t>丸昌印刷</t>
    <rPh sb="0" eb="2">
      <t>マルショウ</t>
    </rPh>
    <rPh sb="2" eb="4">
      <t>インサツ</t>
    </rPh>
    <phoneticPr fontId="1"/>
  </si>
  <si>
    <t>早川製袋</t>
    <rPh sb="0" eb="2">
      <t>ハヤカワ</t>
    </rPh>
    <rPh sb="2" eb="4">
      <t>セイタイ</t>
    </rPh>
    <phoneticPr fontId="1"/>
  </si>
  <si>
    <t>マークス</t>
    <phoneticPr fontId="1"/>
  </si>
  <si>
    <t>日本マタイ</t>
    <rPh sb="0" eb="2">
      <t>ニホン</t>
    </rPh>
    <phoneticPr fontId="1"/>
  </si>
  <si>
    <t>ワールドパック</t>
    <phoneticPr fontId="1"/>
  </si>
  <si>
    <t>通販仕入れ</t>
    <rPh sb="0" eb="2">
      <t>ツウハン</t>
    </rPh>
    <rPh sb="2" eb="4">
      <t>シイ</t>
    </rPh>
    <phoneticPr fontId="1"/>
  </si>
  <si>
    <t>三登商事</t>
    <rPh sb="0" eb="2">
      <t>サント</t>
    </rPh>
    <rPh sb="2" eb="4">
      <t>ショウジ</t>
    </rPh>
    <phoneticPr fontId="1"/>
  </si>
  <si>
    <t>大谷典子</t>
    <rPh sb="0" eb="2">
      <t>オオタニ</t>
    </rPh>
    <rPh sb="2" eb="4">
      <t>ノリコ</t>
    </rPh>
    <phoneticPr fontId="1"/>
  </si>
  <si>
    <t>中島直子</t>
    <rPh sb="0" eb="2">
      <t>ナカジマ</t>
    </rPh>
    <rPh sb="2" eb="4">
      <t>ナオコ</t>
    </rPh>
    <phoneticPr fontId="1"/>
  </si>
  <si>
    <t>奥本美和</t>
    <rPh sb="0" eb="2">
      <t>オクモト</t>
    </rPh>
    <rPh sb="2" eb="4">
      <t>ミワ</t>
    </rPh>
    <phoneticPr fontId="1"/>
  </si>
  <si>
    <t>松崎あかね</t>
    <rPh sb="0" eb="2">
      <t>マツザキ</t>
    </rPh>
    <phoneticPr fontId="1"/>
  </si>
  <si>
    <t>成澤尚美</t>
    <rPh sb="0" eb="2">
      <t>ナルサワ</t>
    </rPh>
    <rPh sb="2" eb="4">
      <t>ナオミ</t>
    </rPh>
    <phoneticPr fontId="1"/>
  </si>
  <si>
    <t>池内ひとみ</t>
    <rPh sb="0" eb="2">
      <t>イケウチ</t>
    </rPh>
    <phoneticPr fontId="1"/>
  </si>
  <si>
    <t>渡邉寛子</t>
    <rPh sb="0" eb="2">
      <t>ワタナベ</t>
    </rPh>
    <rPh sb="2" eb="4">
      <t>ヒロコ</t>
    </rPh>
    <phoneticPr fontId="1"/>
  </si>
  <si>
    <t>秦尚美</t>
    <rPh sb="0" eb="1">
      <t>ハタ</t>
    </rPh>
    <rPh sb="1" eb="3">
      <t>ナオミ</t>
    </rPh>
    <phoneticPr fontId="1"/>
  </si>
  <si>
    <t>飯山夏子</t>
    <rPh sb="0" eb="2">
      <t>イイヤマ</t>
    </rPh>
    <rPh sb="2" eb="4">
      <t>ナツコ</t>
    </rPh>
    <phoneticPr fontId="1"/>
  </si>
  <si>
    <t>角悠子</t>
    <rPh sb="0" eb="1">
      <t>カク</t>
    </rPh>
    <rPh sb="1" eb="3">
      <t>ユウコ</t>
    </rPh>
    <phoneticPr fontId="1"/>
  </si>
  <si>
    <t>アートエムズ</t>
    <phoneticPr fontId="1"/>
  </si>
  <si>
    <t>藤高</t>
    <rPh sb="0" eb="2">
      <t>フジタカ</t>
    </rPh>
    <phoneticPr fontId="1"/>
  </si>
  <si>
    <t>アステム</t>
    <phoneticPr fontId="1"/>
  </si>
  <si>
    <t>大島亜也</t>
    <rPh sb="0" eb="2">
      <t>オオシマ</t>
    </rPh>
    <rPh sb="2" eb="4">
      <t>アヤ</t>
    </rPh>
    <phoneticPr fontId="1"/>
  </si>
  <si>
    <t>ヤマト開発</t>
    <rPh sb="3" eb="5">
      <t>カイハツ</t>
    </rPh>
    <phoneticPr fontId="1"/>
  </si>
  <si>
    <t>EMB仕入れ</t>
    <rPh sb="3" eb="5">
      <t>シイ</t>
    </rPh>
    <phoneticPr fontId="1"/>
  </si>
  <si>
    <t>森井紙器</t>
    <rPh sb="0" eb="2">
      <t>モリイ</t>
    </rPh>
    <rPh sb="2" eb="3">
      <t>カミ</t>
    </rPh>
    <rPh sb="3" eb="4">
      <t>ウツワ</t>
    </rPh>
    <phoneticPr fontId="1"/>
  </si>
  <si>
    <t>ナルセ</t>
    <phoneticPr fontId="1"/>
  </si>
  <si>
    <t>パールヨット</t>
    <phoneticPr fontId="1"/>
  </si>
  <si>
    <t>エースエンブ</t>
    <phoneticPr fontId="1"/>
  </si>
  <si>
    <t>斎藤ネーム</t>
    <rPh sb="0" eb="2">
      <t>サイトウ</t>
    </rPh>
    <phoneticPr fontId="1"/>
  </si>
  <si>
    <t>下山刺繍</t>
    <rPh sb="0" eb="2">
      <t>シモヤマ</t>
    </rPh>
    <rPh sb="2" eb="4">
      <t>シシュウ</t>
    </rPh>
    <phoneticPr fontId="1"/>
  </si>
  <si>
    <t>新井刺繍</t>
    <rPh sb="0" eb="2">
      <t>アライ</t>
    </rPh>
    <rPh sb="2" eb="4">
      <t>シシュウ</t>
    </rPh>
    <phoneticPr fontId="1"/>
  </si>
  <si>
    <t>ヤマコー</t>
    <phoneticPr fontId="1"/>
  </si>
  <si>
    <t>金子パンチ</t>
    <rPh sb="0" eb="2">
      <t>カネコ</t>
    </rPh>
    <phoneticPr fontId="1"/>
  </si>
  <si>
    <t>竹内</t>
    <rPh sb="0" eb="2">
      <t>タケウチ</t>
    </rPh>
    <phoneticPr fontId="1"/>
  </si>
  <si>
    <t>高橋</t>
    <rPh sb="0" eb="2">
      <t>タカハシ</t>
    </rPh>
    <phoneticPr fontId="1"/>
  </si>
  <si>
    <t>三浦</t>
    <rPh sb="0" eb="2">
      <t>ミウラ</t>
    </rPh>
    <phoneticPr fontId="1"/>
  </si>
  <si>
    <t>吉田</t>
    <rPh sb="0" eb="2">
      <t>ヨシダ</t>
    </rPh>
    <phoneticPr fontId="1"/>
  </si>
  <si>
    <t>松岡</t>
    <rPh sb="0" eb="2">
      <t>マツオカ</t>
    </rPh>
    <phoneticPr fontId="1"/>
  </si>
  <si>
    <t>冨田</t>
    <rPh sb="0" eb="2">
      <t>トミタ</t>
    </rPh>
    <phoneticPr fontId="1"/>
  </si>
  <si>
    <t>立石縫製</t>
    <rPh sb="0" eb="2">
      <t>タテイシ</t>
    </rPh>
    <rPh sb="2" eb="4">
      <t>ホウセイ</t>
    </rPh>
    <phoneticPr fontId="1"/>
  </si>
  <si>
    <t>野口</t>
    <rPh sb="0" eb="2">
      <t>ノグチ</t>
    </rPh>
    <phoneticPr fontId="1"/>
  </si>
  <si>
    <t>藤尾</t>
    <rPh sb="0" eb="2">
      <t>フジオ</t>
    </rPh>
    <phoneticPr fontId="1"/>
  </si>
  <si>
    <t>末政</t>
    <rPh sb="0" eb="2">
      <t>スエマサ</t>
    </rPh>
    <phoneticPr fontId="1"/>
  </si>
  <si>
    <t>宮木</t>
    <rPh sb="0" eb="2">
      <t>ミヤキ</t>
    </rPh>
    <phoneticPr fontId="1"/>
  </si>
  <si>
    <t>向井</t>
    <rPh sb="0" eb="2">
      <t>ムカイ</t>
    </rPh>
    <phoneticPr fontId="1"/>
  </si>
  <si>
    <t>EMB外注(ミシン）</t>
    <rPh sb="3" eb="5">
      <t>ガイチュウ</t>
    </rPh>
    <phoneticPr fontId="1"/>
  </si>
  <si>
    <t>EMB外注（データ入力）</t>
    <rPh sb="3" eb="5">
      <t>ガイチュウ</t>
    </rPh>
    <rPh sb="9" eb="11">
      <t>ニュウリョク</t>
    </rPh>
    <phoneticPr fontId="1"/>
  </si>
  <si>
    <t>仁科美穂</t>
    <rPh sb="0" eb="2">
      <t>ニシナ</t>
    </rPh>
    <rPh sb="2" eb="4">
      <t>ミホ</t>
    </rPh>
    <phoneticPr fontId="1"/>
  </si>
  <si>
    <t>伊藤由美</t>
    <rPh sb="0" eb="2">
      <t>イトウ</t>
    </rPh>
    <rPh sb="2" eb="4">
      <t>ユミ</t>
    </rPh>
    <phoneticPr fontId="1"/>
  </si>
  <si>
    <t>豊冨美沙子</t>
    <rPh sb="0" eb="1">
      <t>ユタカ</t>
    </rPh>
    <rPh sb="1" eb="2">
      <t>トミ</t>
    </rPh>
    <rPh sb="2" eb="5">
      <t>ミサコ</t>
    </rPh>
    <phoneticPr fontId="1"/>
  </si>
  <si>
    <t>郷津和美</t>
    <rPh sb="0" eb="2">
      <t>ゴウツ</t>
    </rPh>
    <rPh sb="2" eb="4">
      <t>カズミ</t>
    </rPh>
    <phoneticPr fontId="1"/>
  </si>
  <si>
    <t>渡邊江莉香</t>
    <rPh sb="0" eb="2">
      <t>ワタナベ</t>
    </rPh>
    <rPh sb="2" eb="5">
      <t>エリカ</t>
    </rPh>
    <phoneticPr fontId="1"/>
  </si>
  <si>
    <t>木島幸夫</t>
    <rPh sb="0" eb="2">
      <t>キジマ</t>
    </rPh>
    <rPh sb="2" eb="4">
      <t>ユキオ</t>
    </rPh>
    <phoneticPr fontId="1"/>
  </si>
  <si>
    <t>小塙悦子</t>
    <rPh sb="0" eb="1">
      <t>コ</t>
    </rPh>
    <rPh sb="1" eb="2">
      <t>ハニワ</t>
    </rPh>
    <rPh sb="2" eb="4">
      <t>エツコ</t>
    </rPh>
    <phoneticPr fontId="1"/>
  </si>
  <si>
    <t>七海麻由</t>
    <rPh sb="0" eb="2">
      <t>ナナウミ</t>
    </rPh>
    <rPh sb="2" eb="4">
      <t>マユ</t>
    </rPh>
    <phoneticPr fontId="1"/>
  </si>
  <si>
    <t>トムス</t>
    <phoneticPr fontId="1"/>
  </si>
  <si>
    <t>ホビー外注（デザイン）</t>
    <rPh sb="3" eb="5">
      <t>ガイチュウ</t>
    </rPh>
    <phoneticPr fontId="1"/>
  </si>
  <si>
    <t>ホビー内職（封入）</t>
    <rPh sb="3" eb="5">
      <t>ナイショク</t>
    </rPh>
    <rPh sb="6" eb="8">
      <t>フウニュウ</t>
    </rPh>
    <phoneticPr fontId="1"/>
  </si>
  <si>
    <t>中山敦子</t>
    <rPh sb="0" eb="2">
      <t>ナカヤマ</t>
    </rPh>
    <rPh sb="2" eb="4">
      <t>アツコ</t>
    </rPh>
    <phoneticPr fontId="1"/>
  </si>
  <si>
    <t>湯谷真弓</t>
    <rPh sb="0" eb="2">
      <t>ユヤ</t>
    </rPh>
    <rPh sb="2" eb="4">
      <t>マユミ</t>
    </rPh>
    <phoneticPr fontId="1"/>
  </si>
  <si>
    <t>オリーブファーム</t>
    <phoneticPr fontId="1"/>
  </si>
  <si>
    <t>雨宮</t>
    <rPh sb="0" eb="2">
      <t>アメミヤ</t>
    </rPh>
    <phoneticPr fontId="1"/>
  </si>
  <si>
    <t>生澤</t>
    <rPh sb="0" eb="2">
      <t>ウブサワ</t>
    </rPh>
    <phoneticPr fontId="1"/>
  </si>
  <si>
    <t>渡辺</t>
    <rPh sb="0" eb="2">
      <t>ワタナベ</t>
    </rPh>
    <phoneticPr fontId="1"/>
  </si>
  <si>
    <t>古泉</t>
    <rPh sb="0" eb="1">
      <t>フル</t>
    </rPh>
    <rPh sb="1" eb="2">
      <t>イヅミ</t>
    </rPh>
    <phoneticPr fontId="1"/>
  </si>
  <si>
    <t>藤井</t>
    <rPh sb="0" eb="2">
      <t>フジイ</t>
    </rPh>
    <phoneticPr fontId="1"/>
  </si>
  <si>
    <t>太刀</t>
    <rPh sb="0" eb="2">
      <t>タチ</t>
    </rPh>
    <phoneticPr fontId="1"/>
  </si>
  <si>
    <t>NPOポピア</t>
    <phoneticPr fontId="1"/>
  </si>
  <si>
    <t>バード</t>
    <phoneticPr fontId="1"/>
  </si>
  <si>
    <t>中川</t>
    <rPh sb="0" eb="2">
      <t>ナカガワ</t>
    </rPh>
    <phoneticPr fontId="1"/>
  </si>
  <si>
    <t>宮田</t>
    <rPh sb="0" eb="2">
      <t>ミヤタ</t>
    </rPh>
    <phoneticPr fontId="1"/>
  </si>
  <si>
    <t>約束の樹</t>
    <rPh sb="0" eb="2">
      <t>ヤクソク</t>
    </rPh>
    <rPh sb="3" eb="4">
      <t>キ</t>
    </rPh>
    <phoneticPr fontId="1"/>
  </si>
  <si>
    <t>EMB送料</t>
    <rPh sb="3" eb="5">
      <t>ソウリョウ</t>
    </rPh>
    <phoneticPr fontId="1"/>
  </si>
  <si>
    <t>第一貨物</t>
    <rPh sb="0" eb="2">
      <t>ダイイチ</t>
    </rPh>
    <rPh sb="2" eb="4">
      <t>カモツ</t>
    </rPh>
    <phoneticPr fontId="1"/>
  </si>
  <si>
    <t>平野商店</t>
    <rPh sb="0" eb="2">
      <t>ヒラノ</t>
    </rPh>
    <rPh sb="2" eb="4">
      <t>ショウテン</t>
    </rPh>
    <phoneticPr fontId="1"/>
  </si>
  <si>
    <t>鈴木金糸</t>
    <rPh sb="0" eb="2">
      <t>スズキ</t>
    </rPh>
    <rPh sb="2" eb="4">
      <t>キンシ</t>
    </rPh>
    <phoneticPr fontId="1"/>
  </si>
  <si>
    <t>横山ミシン</t>
    <rPh sb="0" eb="2">
      <t>ヨコヤマ</t>
    </rPh>
    <phoneticPr fontId="1"/>
  </si>
  <si>
    <t>関口アドバンス</t>
    <rPh sb="0" eb="2">
      <t>セキグチ</t>
    </rPh>
    <phoneticPr fontId="1"/>
  </si>
  <si>
    <t>浅岡刺繍</t>
    <rPh sb="0" eb="2">
      <t>アサオカ</t>
    </rPh>
    <rPh sb="2" eb="4">
      <t>シシュウ</t>
    </rPh>
    <phoneticPr fontId="1"/>
  </si>
  <si>
    <t>興亜産業</t>
    <rPh sb="0" eb="2">
      <t>コウア</t>
    </rPh>
    <rPh sb="2" eb="4">
      <t>サンギョウ</t>
    </rPh>
    <phoneticPr fontId="1"/>
  </si>
  <si>
    <t>九州カタン糸</t>
    <rPh sb="0" eb="2">
      <t>キュウシュウ</t>
    </rPh>
    <rPh sb="5" eb="6">
      <t>イト</t>
    </rPh>
    <phoneticPr fontId="1"/>
  </si>
  <si>
    <t>丸昌印刷</t>
    <rPh sb="0" eb="4">
      <t>マルショウインサツ</t>
    </rPh>
    <phoneticPr fontId="1"/>
  </si>
  <si>
    <t>早川製袋</t>
    <rPh sb="0" eb="4">
      <t>ハヤカワセイタイ</t>
    </rPh>
    <phoneticPr fontId="1"/>
  </si>
  <si>
    <t>柳田</t>
    <rPh sb="0" eb="2">
      <t>ヤナギダ</t>
    </rPh>
    <phoneticPr fontId="1"/>
  </si>
  <si>
    <t>エンブレム</t>
    <phoneticPr fontId="1"/>
  </si>
  <si>
    <t>通販外注（データ作成）</t>
    <rPh sb="0" eb="2">
      <t>ツウハン</t>
    </rPh>
    <rPh sb="2" eb="4">
      <t>ガイチュウ</t>
    </rPh>
    <rPh sb="8" eb="10">
      <t>サクセイ</t>
    </rPh>
    <phoneticPr fontId="1"/>
  </si>
  <si>
    <t>通販外注（ミシン）</t>
    <rPh sb="0" eb="2">
      <t>ツウハン</t>
    </rPh>
    <rPh sb="2" eb="4">
      <t>ガイチュウ</t>
    </rPh>
    <phoneticPr fontId="1"/>
  </si>
  <si>
    <t>通販外注（封入他）</t>
    <rPh sb="0" eb="2">
      <t>ツウハン</t>
    </rPh>
    <rPh sb="2" eb="4">
      <t>ガイチュウ</t>
    </rPh>
    <rPh sb="5" eb="7">
      <t>フウニュウ</t>
    </rPh>
    <rPh sb="7" eb="8">
      <t>ホカ</t>
    </rPh>
    <phoneticPr fontId="1"/>
  </si>
  <si>
    <t>デザイン外注費</t>
    <rPh sb="4" eb="7">
      <t>ガイチュウヒ</t>
    </rPh>
    <phoneticPr fontId="1"/>
  </si>
  <si>
    <t>アソート外注費</t>
    <rPh sb="4" eb="7">
      <t>ガイチュウヒ</t>
    </rPh>
    <phoneticPr fontId="1"/>
  </si>
  <si>
    <t>ホビー仕入れ（部材）</t>
    <rPh sb="3" eb="5">
      <t>シイ</t>
    </rPh>
    <rPh sb="7" eb="9">
      <t>ブザイ</t>
    </rPh>
    <phoneticPr fontId="1"/>
  </si>
  <si>
    <t>部材費</t>
    <rPh sb="0" eb="2">
      <t>ブザイ</t>
    </rPh>
    <rPh sb="2" eb="3">
      <t>ヒ</t>
    </rPh>
    <phoneticPr fontId="1"/>
  </si>
  <si>
    <t>通販部材仕入れ</t>
    <rPh sb="0" eb="2">
      <t>ツウハン</t>
    </rPh>
    <rPh sb="2" eb="4">
      <t>ブザイ</t>
    </rPh>
    <rPh sb="4" eb="6">
      <t>シイ</t>
    </rPh>
    <phoneticPr fontId="1"/>
  </si>
  <si>
    <t>ベトナムタオル</t>
    <phoneticPr fontId="1"/>
  </si>
  <si>
    <t>通販データ作成</t>
    <rPh sb="0" eb="2">
      <t>ツウハン</t>
    </rPh>
    <rPh sb="5" eb="7">
      <t>サクセイ</t>
    </rPh>
    <phoneticPr fontId="1"/>
  </si>
  <si>
    <t>通販外注ミシン</t>
    <rPh sb="0" eb="2">
      <t>ツウハン</t>
    </rPh>
    <rPh sb="2" eb="4">
      <t>ガイチュウ</t>
    </rPh>
    <phoneticPr fontId="1"/>
  </si>
  <si>
    <t>通販アソート他</t>
    <rPh sb="0" eb="2">
      <t>ツウハン</t>
    </rPh>
    <rPh sb="6" eb="7">
      <t>ホカ</t>
    </rPh>
    <phoneticPr fontId="1"/>
  </si>
  <si>
    <t>ホビー商品代</t>
    <rPh sb="3" eb="6">
      <t>ショウヒンダイ</t>
    </rPh>
    <phoneticPr fontId="1"/>
  </si>
  <si>
    <t>ホビー売上比率</t>
    <rPh sb="3" eb="5">
      <t>ウリアゲ</t>
    </rPh>
    <rPh sb="5" eb="7">
      <t>ヒリツ</t>
    </rPh>
    <phoneticPr fontId="1"/>
  </si>
  <si>
    <t>通販商品代</t>
    <rPh sb="0" eb="2">
      <t>ツウハン</t>
    </rPh>
    <rPh sb="2" eb="5">
      <t>ショウヒンダイ</t>
    </rPh>
    <phoneticPr fontId="1"/>
  </si>
  <si>
    <t>通販売上比率</t>
    <rPh sb="0" eb="2">
      <t>ツウハン</t>
    </rPh>
    <rPh sb="2" eb="4">
      <t>ウリアゲ</t>
    </rPh>
    <rPh sb="4" eb="6">
      <t>ヒリツ</t>
    </rPh>
    <phoneticPr fontId="1"/>
  </si>
  <si>
    <t>EMB加工費他</t>
    <rPh sb="3" eb="5">
      <t>カコウ</t>
    </rPh>
    <rPh sb="5" eb="6">
      <t>ヒ</t>
    </rPh>
    <rPh sb="6" eb="7">
      <t>ホカ</t>
    </rPh>
    <phoneticPr fontId="1"/>
  </si>
  <si>
    <t>EMB売上総額</t>
    <rPh sb="3" eb="5">
      <t>ウリアゲ</t>
    </rPh>
    <rPh sb="5" eb="7">
      <t>ソウガク</t>
    </rPh>
    <phoneticPr fontId="1"/>
  </si>
  <si>
    <t>EMB売上：加工比率</t>
    <rPh sb="3" eb="5">
      <t>ウリアゲ</t>
    </rPh>
    <rPh sb="6" eb="8">
      <t>カコウ</t>
    </rPh>
    <rPh sb="8" eb="10">
      <t>ヒリツ</t>
    </rPh>
    <phoneticPr fontId="1"/>
  </si>
  <si>
    <t>通販 売上総額</t>
    <rPh sb="0" eb="2">
      <t>ツウハン</t>
    </rPh>
    <rPh sb="3" eb="5">
      <t>ウリアゲ</t>
    </rPh>
    <rPh sb="5" eb="7">
      <t>ソウガク</t>
    </rPh>
    <phoneticPr fontId="1"/>
  </si>
  <si>
    <t>ホビー送料</t>
    <rPh sb="3" eb="5">
      <t>ソウリョウ</t>
    </rPh>
    <phoneticPr fontId="1"/>
  </si>
  <si>
    <t>ヤマト</t>
    <phoneticPr fontId="1"/>
  </si>
  <si>
    <t>佐川急便</t>
    <rPh sb="0" eb="2">
      <t>サガワ</t>
    </rPh>
    <rPh sb="2" eb="4">
      <t>キュウビン</t>
    </rPh>
    <phoneticPr fontId="1"/>
  </si>
  <si>
    <t>福山通運</t>
    <rPh sb="0" eb="2">
      <t>フクヤマ</t>
    </rPh>
    <rPh sb="2" eb="4">
      <t>ツウウン</t>
    </rPh>
    <phoneticPr fontId="1"/>
  </si>
  <si>
    <t>送料</t>
    <rPh sb="0" eb="2">
      <t>ソウリョウ</t>
    </rPh>
    <phoneticPr fontId="1"/>
  </si>
  <si>
    <t>通販送料</t>
    <rPh sb="0" eb="2">
      <t>ツウハン</t>
    </rPh>
    <rPh sb="2" eb="4">
      <t>ソウリョウ</t>
    </rPh>
    <phoneticPr fontId="1"/>
  </si>
  <si>
    <t>※出店手数料・コンサル料を除く</t>
    <rPh sb="1" eb="3">
      <t>シュッテン</t>
    </rPh>
    <rPh sb="2" eb="3">
      <t>ソウシュツ</t>
    </rPh>
    <rPh sb="3" eb="6">
      <t>テスウリョウ</t>
    </rPh>
    <rPh sb="11" eb="12">
      <t>リョウ</t>
    </rPh>
    <rPh sb="13" eb="14">
      <t>ノゾ</t>
    </rPh>
    <phoneticPr fontId="1"/>
  </si>
  <si>
    <t>※送料(お客様負担分を計算中）</t>
    <rPh sb="1" eb="3">
      <t>ソウリョウ</t>
    </rPh>
    <rPh sb="5" eb="7">
      <t>キャクサマ</t>
    </rPh>
    <rPh sb="7" eb="9">
      <t>フタン</t>
    </rPh>
    <rPh sb="9" eb="10">
      <t>ブン</t>
    </rPh>
    <rPh sb="11" eb="13">
      <t>ケイサン</t>
    </rPh>
    <rPh sb="13" eb="14">
      <t>チュウ</t>
    </rPh>
    <phoneticPr fontId="1"/>
  </si>
  <si>
    <t>通販運用システム他運用費</t>
    <rPh sb="0" eb="1">
      <t>ツウ</t>
    </rPh>
    <rPh sb="2" eb="4">
      <t>ウンヨウ</t>
    </rPh>
    <rPh sb="8" eb="9">
      <t>ホカ</t>
    </rPh>
    <rPh sb="9" eb="11">
      <t>ウンヨウ</t>
    </rPh>
    <rPh sb="11" eb="12">
      <t>ヒ</t>
    </rPh>
    <phoneticPr fontId="1"/>
  </si>
  <si>
    <t>アイル</t>
    <phoneticPr fontId="1"/>
  </si>
  <si>
    <t>運用費</t>
    <rPh sb="0" eb="3">
      <t>ウンヨウヒ</t>
    </rPh>
    <phoneticPr fontId="1"/>
  </si>
  <si>
    <t>楽天経費</t>
    <rPh sb="0" eb="2">
      <t>ラクテン</t>
    </rPh>
    <rPh sb="2" eb="4">
      <t>ケイヒ</t>
    </rPh>
    <phoneticPr fontId="1"/>
  </si>
  <si>
    <t>Yahoo!経費</t>
    <rPh sb="6" eb="8">
      <t>ケイヒ</t>
    </rPh>
    <phoneticPr fontId="1"/>
  </si>
  <si>
    <t>auPAY経費</t>
    <rPh sb="5" eb="7">
      <t>ケイヒ</t>
    </rPh>
    <phoneticPr fontId="1"/>
  </si>
  <si>
    <t>Qoo10経費</t>
    <rPh sb="5" eb="7">
      <t>ケイヒ</t>
    </rPh>
    <phoneticPr fontId="1"/>
  </si>
  <si>
    <t>ファイブスプリングス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</si>
</sst>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3" fontId="0" fillId="2" borderId="2" xfId="0" applyNumberForma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176" fontId="0" fillId="0" borderId="11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176" fontId="0" fillId="0" borderId="11" xfId="0" applyNumberForma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vertical="center"/>
    </xf>
    <xf numFmtId="176" fontId="9" fillId="0" borderId="0" xfId="0" applyNumberFormat="1" applyFont="1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2" xfId="0" applyNumberFormat="1" applyBorder="1">
      <alignment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0" fillId="3" borderId="0" xfId="0" applyNumberFormat="1" applyFill="1" applyBorder="1">
      <alignment vertical="center"/>
    </xf>
    <xf numFmtId="176" fontId="0" fillId="3" borderId="0" xfId="0" applyNumberFormat="1" applyFill="1">
      <alignment vertical="center"/>
    </xf>
    <xf numFmtId="0" fontId="0" fillId="3" borderId="0" xfId="0" applyFill="1">
      <alignment vertical="center"/>
    </xf>
    <xf numFmtId="176" fontId="0" fillId="4" borderId="1" xfId="0" applyNumberFormat="1" applyFill="1" applyBorder="1">
      <alignment vertical="center"/>
    </xf>
    <xf numFmtId="0" fontId="6" fillId="0" borderId="19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6" fillId="0" borderId="0" xfId="0" applyFont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176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13" fillId="0" borderId="2" xfId="0" applyNumberFormat="1" applyFont="1" applyBorder="1">
      <alignment vertical="center"/>
    </xf>
    <xf numFmtId="176" fontId="0" fillId="5" borderId="1" xfId="0" applyNumberFormat="1" applyFill="1" applyBorder="1">
      <alignment vertical="center"/>
    </xf>
    <xf numFmtId="176" fontId="0" fillId="5" borderId="1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9A6CC-E6BB-43C4-8D0E-24D026EE77B6}">
  <dimension ref="A1:AB276"/>
  <sheetViews>
    <sheetView tabSelected="1" topLeftCell="A82" workbookViewId="0">
      <selection activeCell="B105" sqref="B105"/>
    </sheetView>
  </sheetViews>
  <sheetFormatPr defaultRowHeight="18" x14ac:dyDescent="0.55000000000000004"/>
  <cols>
    <col min="2" max="2" width="12.58203125" customWidth="1"/>
    <col min="3" max="25" width="10.58203125" customWidth="1"/>
  </cols>
  <sheetData>
    <row r="1" spans="1:4" x14ac:dyDescent="0.55000000000000004">
      <c r="A1" t="s">
        <v>3</v>
      </c>
    </row>
    <row r="2" spans="1:4" x14ac:dyDescent="0.55000000000000004">
      <c r="A2" s="7"/>
      <c r="B2" s="7" t="s">
        <v>0</v>
      </c>
      <c r="C2" s="7" t="s">
        <v>1</v>
      </c>
      <c r="D2" s="7" t="s">
        <v>2</v>
      </c>
    </row>
    <row r="3" spans="1:4" x14ac:dyDescent="0.55000000000000004">
      <c r="A3" s="7">
        <v>202012</v>
      </c>
      <c r="B3" s="7">
        <v>1314694</v>
      </c>
      <c r="C3" s="7"/>
      <c r="D3" s="7"/>
    </row>
    <row r="4" spans="1:4" x14ac:dyDescent="0.55000000000000004">
      <c r="A4" s="7">
        <v>202011</v>
      </c>
      <c r="B4" s="7">
        <v>2512240</v>
      </c>
      <c r="C4" s="7">
        <v>749979</v>
      </c>
      <c r="D4" s="7"/>
    </row>
    <row r="5" spans="1:4" x14ac:dyDescent="0.55000000000000004">
      <c r="A5" s="7">
        <v>202010</v>
      </c>
      <c r="B5" s="7">
        <v>720178</v>
      </c>
      <c r="C5" s="7">
        <v>206432</v>
      </c>
      <c r="D5" s="7"/>
    </row>
    <row r="6" spans="1:4" x14ac:dyDescent="0.55000000000000004">
      <c r="A6" s="7">
        <v>202009</v>
      </c>
      <c r="B6" s="7">
        <v>919776</v>
      </c>
      <c r="C6" s="7"/>
      <c r="D6" s="7"/>
    </row>
    <row r="7" spans="1:4" x14ac:dyDescent="0.55000000000000004">
      <c r="A7" s="7">
        <v>202008</v>
      </c>
      <c r="B7" s="7">
        <v>1081030</v>
      </c>
      <c r="C7" s="7"/>
      <c r="D7" s="7"/>
    </row>
    <row r="8" spans="1:4" x14ac:dyDescent="0.55000000000000004">
      <c r="A8" s="7">
        <v>202007</v>
      </c>
      <c r="B8" s="7">
        <v>76852</v>
      </c>
      <c r="C8" s="7"/>
      <c r="D8" s="7"/>
    </row>
    <row r="9" spans="1:4" x14ac:dyDescent="0.55000000000000004">
      <c r="A9" s="7">
        <v>202006</v>
      </c>
      <c r="B9" s="7">
        <v>287722</v>
      </c>
      <c r="C9" s="7">
        <v>19564</v>
      </c>
      <c r="D9" s="7">
        <v>25872</v>
      </c>
    </row>
    <row r="10" spans="1:4" x14ac:dyDescent="0.55000000000000004">
      <c r="A10" s="7">
        <v>202005</v>
      </c>
      <c r="B10" s="7">
        <v>104968</v>
      </c>
      <c r="C10" s="7">
        <v>295492</v>
      </c>
      <c r="D10" s="7"/>
    </row>
    <row r="11" spans="1:4" x14ac:dyDescent="0.55000000000000004">
      <c r="A11" s="7">
        <v>202004</v>
      </c>
      <c r="B11" s="7">
        <v>922844</v>
      </c>
      <c r="C11" s="7">
        <v>1112954</v>
      </c>
      <c r="D11" s="7"/>
    </row>
    <row r="12" spans="1:4" x14ac:dyDescent="0.55000000000000004">
      <c r="A12" s="7">
        <v>202003</v>
      </c>
      <c r="B12" s="7">
        <v>778287</v>
      </c>
      <c r="C12" s="7">
        <v>362560</v>
      </c>
      <c r="D12" s="7"/>
    </row>
    <row r="13" spans="1:4" x14ac:dyDescent="0.55000000000000004">
      <c r="A13" s="7">
        <v>202002</v>
      </c>
      <c r="B13" s="7">
        <v>79466</v>
      </c>
      <c r="C13" s="7">
        <v>1011866</v>
      </c>
      <c r="D13" s="7"/>
    </row>
    <row r="14" spans="1:4" x14ac:dyDescent="0.55000000000000004">
      <c r="A14" s="7">
        <v>202001</v>
      </c>
      <c r="B14" s="7">
        <v>413285</v>
      </c>
      <c r="C14" s="7">
        <v>185140</v>
      </c>
      <c r="D14" s="7"/>
    </row>
    <row r="15" spans="1:4" s="1" customFormat="1" x14ac:dyDescent="0.55000000000000004">
      <c r="A15" s="3" t="s">
        <v>11</v>
      </c>
      <c r="B15" s="71">
        <f>SUM(B3:B14)</f>
        <v>9211342</v>
      </c>
      <c r="C15" s="71">
        <f>SUM(C3:C14)</f>
        <v>3943987</v>
      </c>
      <c r="D15" s="8">
        <f>SUM(D3:D14)</f>
        <v>25872</v>
      </c>
    </row>
    <row r="18" spans="1:7" x14ac:dyDescent="0.55000000000000004">
      <c r="A18" t="s">
        <v>4</v>
      </c>
      <c r="B18" t="s">
        <v>5</v>
      </c>
    </row>
    <row r="19" spans="1:7" s="1" customFormat="1" x14ac:dyDescent="0.55000000000000004">
      <c r="A19" s="3"/>
      <c r="B19" s="3" t="s">
        <v>0</v>
      </c>
      <c r="C19" s="3" t="s">
        <v>1</v>
      </c>
      <c r="D19" s="3" t="s">
        <v>2</v>
      </c>
      <c r="E19" s="9" t="s">
        <v>7</v>
      </c>
      <c r="F19" s="9" t="s">
        <v>8</v>
      </c>
      <c r="G19" s="9" t="s">
        <v>10</v>
      </c>
    </row>
    <row r="20" spans="1:7" x14ac:dyDescent="0.55000000000000004">
      <c r="A20" s="7">
        <v>202012</v>
      </c>
      <c r="B20" s="7">
        <f>E20*110</f>
        <v>3736477.8000000003</v>
      </c>
      <c r="C20" s="7">
        <f>F20*110</f>
        <v>19470</v>
      </c>
      <c r="D20" s="7">
        <f t="shared" ref="D20:D23" si="0">G20*110</f>
        <v>0</v>
      </c>
      <c r="E20" s="7">
        <v>33967.980000000003</v>
      </c>
      <c r="F20" s="7">
        <v>177</v>
      </c>
      <c r="G20" s="7"/>
    </row>
    <row r="21" spans="1:7" x14ac:dyDescent="0.55000000000000004">
      <c r="A21" s="7">
        <v>202011</v>
      </c>
      <c r="B21" s="7">
        <f t="shared" ref="B21:B31" si="1">E21*110</f>
        <v>3731997.5</v>
      </c>
      <c r="C21" s="7">
        <f t="shared" ref="C21:C31" si="2">F21*110</f>
        <v>437690</v>
      </c>
      <c r="D21" s="7">
        <f t="shared" si="0"/>
        <v>0</v>
      </c>
      <c r="E21" s="7">
        <v>33927.25</v>
      </c>
      <c r="F21" s="7">
        <v>3979</v>
      </c>
      <c r="G21" s="7"/>
    </row>
    <row r="22" spans="1:7" x14ac:dyDescent="0.55000000000000004">
      <c r="A22" s="7">
        <v>202010</v>
      </c>
      <c r="B22" s="7">
        <f t="shared" si="1"/>
        <v>834559</v>
      </c>
      <c r="C22" s="7">
        <f t="shared" si="2"/>
        <v>200200</v>
      </c>
      <c r="D22" s="7">
        <f t="shared" si="0"/>
        <v>0</v>
      </c>
      <c r="E22" s="7">
        <v>7586.9</v>
      </c>
      <c r="F22" s="7">
        <v>1820</v>
      </c>
      <c r="G22" s="7"/>
    </row>
    <row r="23" spans="1:7" x14ac:dyDescent="0.55000000000000004">
      <c r="A23" s="7">
        <v>202009</v>
      </c>
      <c r="B23" s="7">
        <f t="shared" si="1"/>
        <v>1541760</v>
      </c>
      <c r="C23" s="7">
        <f t="shared" si="2"/>
        <v>11000</v>
      </c>
      <c r="D23" s="7">
        <f t="shared" si="0"/>
        <v>0</v>
      </c>
      <c r="E23" s="7">
        <v>14016</v>
      </c>
      <c r="F23" s="7">
        <v>100</v>
      </c>
      <c r="G23" s="7"/>
    </row>
    <row r="24" spans="1:7" x14ac:dyDescent="0.55000000000000004">
      <c r="A24" s="7">
        <v>202008</v>
      </c>
      <c r="B24" s="7">
        <f t="shared" si="1"/>
        <v>472230</v>
      </c>
      <c r="C24" s="7">
        <f t="shared" si="2"/>
        <v>0</v>
      </c>
      <c r="D24" s="7">
        <f>G24*110</f>
        <v>13420</v>
      </c>
      <c r="E24" s="7">
        <v>4293</v>
      </c>
      <c r="F24" s="7"/>
      <c r="G24" s="7">
        <v>122</v>
      </c>
    </row>
    <row r="25" spans="1:7" x14ac:dyDescent="0.55000000000000004">
      <c r="A25" s="7">
        <v>202007</v>
      </c>
      <c r="B25" s="7">
        <f t="shared" si="1"/>
        <v>1306580</v>
      </c>
      <c r="C25" s="7">
        <f t="shared" si="2"/>
        <v>0</v>
      </c>
      <c r="D25" s="7">
        <f t="shared" ref="D25:D31" si="3">G25*110</f>
        <v>0</v>
      </c>
      <c r="E25" s="7">
        <v>11878</v>
      </c>
      <c r="F25" s="7"/>
      <c r="G25" s="7"/>
    </row>
    <row r="26" spans="1:7" x14ac:dyDescent="0.55000000000000004">
      <c r="A26" s="7">
        <v>202006</v>
      </c>
      <c r="B26" s="7">
        <f t="shared" si="1"/>
        <v>895070</v>
      </c>
      <c r="C26" s="7">
        <f t="shared" si="2"/>
        <v>0</v>
      </c>
      <c r="D26" s="7">
        <f t="shared" si="3"/>
        <v>0</v>
      </c>
      <c r="E26" s="7">
        <v>8137</v>
      </c>
      <c r="F26" s="7"/>
      <c r="G26" s="7"/>
    </row>
    <row r="27" spans="1:7" x14ac:dyDescent="0.55000000000000004">
      <c r="A27" s="7">
        <v>202005</v>
      </c>
      <c r="B27" s="7">
        <f t="shared" si="1"/>
        <v>467060</v>
      </c>
      <c r="C27" s="7">
        <f t="shared" si="2"/>
        <v>46750</v>
      </c>
      <c r="D27" s="7">
        <f t="shared" si="3"/>
        <v>0</v>
      </c>
      <c r="E27" s="7">
        <v>4246</v>
      </c>
      <c r="F27" s="7">
        <v>425</v>
      </c>
      <c r="G27" s="7"/>
    </row>
    <row r="28" spans="1:7" x14ac:dyDescent="0.55000000000000004">
      <c r="A28" s="7">
        <v>202004</v>
      </c>
      <c r="B28" s="7">
        <f t="shared" si="1"/>
        <v>1279780.7000000002</v>
      </c>
      <c r="C28" s="7">
        <f t="shared" si="2"/>
        <v>576730</v>
      </c>
      <c r="D28" s="7">
        <f t="shared" si="3"/>
        <v>0</v>
      </c>
      <c r="E28" s="7">
        <v>11634.37</v>
      </c>
      <c r="F28" s="7">
        <v>5243</v>
      </c>
      <c r="G28" s="7"/>
    </row>
    <row r="29" spans="1:7" x14ac:dyDescent="0.55000000000000004">
      <c r="A29" s="7">
        <v>202003</v>
      </c>
      <c r="B29" s="7">
        <f t="shared" si="1"/>
        <v>1458050</v>
      </c>
      <c r="C29" s="7">
        <f t="shared" si="2"/>
        <v>82500</v>
      </c>
      <c r="D29" s="7">
        <f t="shared" si="3"/>
        <v>0</v>
      </c>
      <c r="E29" s="7">
        <v>13255</v>
      </c>
      <c r="F29" s="7">
        <v>750</v>
      </c>
      <c r="G29" s="7"/>
    </row>
    <row r="30" spans="1:7" x14ac:dyDescent="0.55000000000000004">
      <c r="A30" s="7">
        <v>202002</v>
      </c>
      <c r="B30" s="7">
        <f t="shared" si="1"/>
        <v>1789425</v>
      </c>
      <c r="C30" s="7">
        <f t="shared" si="2"/>
        <v>0</v>
      </c>
      <c r="D30" s="7">
        <f t="shared" si="3"/>
        <v>0</v>
      </c>
      <c r="E30" s="7">
        <v>16267.5</v>
      </c>
      <c r="F30" s="7"/>
      <c r="G30" s="7"/>
    </row>
    <row r="31" spans="1:7" x14ac:dyDescent="0.55000000000000004">
      <c r="A31" s="7">
        <v>202001</v>
      </c>
      <c r="B31" s="7">
        <f t="shared" si="1"/>
        <v>950157.99999999988</v>
      </c>
      <c r="C31" s="7">
        <f t="shared" si="2"/>
        <v>0</v>
      </c>
      <c r="D31" s="7">
        <f t="shared" si="3"/>
        <v>0</v>
      </c>
      <c r="E31" s="7">
        <v>8637.7999999999993</v>
      </c>
      <c r="F31" s="7"/>
      <c r="G31" s="7"/>
    </row>
    <row r="32" spans="1:7" s="1" customFormat="1" x14ac:dyDescent="0.55000000000000004">
      <c r="A32" s="3" t="s">
        <v>11</v>
      </c>
      <c r="B32" s="71">
        <f>SUM(B20:B31)</f>
        <v>18463148</v>
      </c>
      <c r="C32" s="71">
        <f>SUM(C20:C31)</f>
        <v>1374340</v>
      </c>
      <c r="D32" s="8">
        <f>SUM(D20:D31)</f>
        <v>13420</v>
      </c>
      <c r="E32" s="3"/>
      <c r="F32" s="3"/>
      <c r="G32" s="3"/>
    </row>
    <row r="33" spans="1:6" s="1" customFormat="1" x14ac:dyDescent="0.55000000000000004"/>
    <row r="35" spans="1:6" x14ac:dyDescent="0.55000000000000004">
      <c r="A35" t="s">
        <v>9</v>
      </c>
      <c r="B35" t="s">
        <v>5</v>
      </c>
    </row>
    <row r="36" spans="1:6" s="1" customFormat="1" x14ac:dyDescent="0.55000000000000004">
      <c r="A36" s="3"/>
      <c r="B36" s="3" t="s">
        <v>0</v>
      </c>
      <c r="C36" s="3" t="s">
        <v>1</v>
      </c>
      <c r="D36" s="3" t="s">
        <v>2</v>
      </c>
      <c r="E36" s="9" t="s">
        <v>7</v>
      </c>
      <c r="F36" s="9" t="s">
        <v>8</v>
      </c>
    </row>
    <row r="37" spans="1:6" x14ac:dyDescent="0.55000000000000004">
      <c r="A37" s="7">
        <v>202012</v>
      </c>
      <c r="B37" s="7">
        <f>E37*110</f>
        <v>78430</v>
      </c>
      <c r="C37" s="7">
        <f>F37*110</f>
        <v>0</v>
      </c>
      <c r="D37" s="7"/>
      <c r="E37" s="7">
        <v>713</v>
      </c>
      <c r="F37" s="7"/>
    </row>
    <row r="38" spans="1:6" x14ac:dyDescent="0.55000000000000004">
      <c r="A38" s="7">
        <v>202011</v>
      </c>
      <c r="B38" s="7">
        <f t="shared" ref="B38:B48" si="4">E38*110</f>
        <v>283910</v>
      </c>
      <c r="C38" s="7">
        <f t="shared" ref="C38:C48" si="5">F38*110</f>
        <v>0</v>
      </c>
      <c r="D38" s="7"/>
      <c r="E38" s="7">
        <v>2581</v>
      </c>
      <c r="F38" s="7"/>
    </row>
    <row r="39" spans="1:6" x14ac:dyDescent="0.55000000000000004">
      <c r="A39" s="7">
        <v>202010</v>
      </c>
      <c r="B39" s="7">
        <f t="shared" si="4"/>
        <v>167640</v>
      </c>
      <c r="C39" s="7">
        <f t="shared" si="5"/>
        <v>0</v>
      </c>
      <c r="D39" s="7"/>
      <c r="E39" s="7">
        <v>1524</v>
      </c>
      <c r="F39" s="7"/>
    </row>
    <row r="40" spans="1:6" x14ac:dyDescent="0.55000000000000004">
      <c r="A40" s="7">
        <v>202009</v>
      </c>
      <c r="B40" s="7">
        <f t="shared" si="4"/>
        <v>399740</v>
      </c>
      <c r="C40" s="7">
        <f t="shared" si="5"/>
        <v>0</v>
      </c>
      <c r="D40" s="7"/>
      <c r="E40" s="7">
        <v>3634</v>
      </c>
      <c r="F40" s="7"/>
    </row>
    <row r="41" spans="1:6" x14ac:dyDescent="0.55000000000000004">
      <c r="A41" s="7">
        <v>202008</v>
      </c>
      <c r="B41" s="7">
        <f t="shared" si="4"/>
        <v>0</v>
      </c>
      <c r="C41" s="7">
        <f t="shared" si="5"/>
        <v>0</v>
      </c>
      <c r="D41" s="7"/>
      <c r="E41" s="7"/>
      <c r="F41" s="7"/>
    </row>
    <row r="42" spans="1:6" x14ac:dyDescent="0.55000000000000004">
      <c r="A42" s="7">
        <v>202007</v>
      </c>
      <c r="B42" s="7">
        <f t="shared" si="4"/>
        <v>175601.80000000002</v>
      </c>
      <c r="C42" s="7">
        <f t="shared" si="5"/>
        <v>0</v>
      </c>
      <c r="D42" s="7"/>
      <c r="E42" s="7">
        <v>1596.38</v>
      </c>
      <c r="F42" s="7"/>
    </row>
    <row r="43" spans="1:6" x14ac:dyDescent="0.55000000000000004">
      <c r="A43" s="7">
        <v>202006</v>
      </c>
      <c r="B43" s="7">
        <f t="shared" si="4"/>
        <v>0</v>
      </c>
      <c r="C43" s="7">
        <f t="shared" si="5"/>
        <v>0</v>
      </c>
      <c r="D43" s="7"/>
      <c r="E43" s="7"/>
      <c r="F43" s="7"/>
    </row>
    <row r="44" spans="1:6" x14ac:dyDescent="0.55000000000000004">
      <c r="A44" s="7">
        <v>202005</v>
      </c>
      <c r="B44" s="7">
        <f t="shared" si="4"/>
        <v>636900</v>
      </c>
      <c r="C44" s="7">
        <f t="shared" si="5"/>
        <v>0</v>
      </c>
      <c r="D44" s="7"/>
      <c r="E44" s="7">
        <v>5790</v>
      </c>
      <c r="F44" s="7"/>
    </row>
    <row r="45" spans="1:6" x14ac:dyDescent="0.55000000000000004">
      <c r="A45" s="7">
        <v>202004</v>
      </c>
      <c r="B45" s="7">
        <f t="shared" si="4"/>
        <v>422114</v>
      </c>
      <c r="C45" s="7">
        <f t="shared" si="5"/>
        <v>0</v>
      </c>
      <c r="D45" s="7"/>
      <c r="E45" s="7">
        <v>3837.4</v>
      </c>
      <c r="F45" s="7"/>
    </row>
    <row r="46" spans="1:6" x14ac:dyDescent="0.55000000000000004">
      <c r="A46" s="7">
        <v>202003</v>
      </c>
      <c r="B46" s="7">
        <f t="shared" si="4"/>
        <v>0</v>
      </c>
      <c r="C46" s="7">
        <f t="shared" si="5"/>
        <v>0</v>
      </c>
      <c r="D46" s="7"/>
      <c r="E46" s="7"/>
      <c r="F46" s="7"/>
    </row>
    <row r="47" spans="1:6" x14ac:dyDescent="0.55000000000000004">
      <c r="A47" s="7">
        <v>202002</v>
      </c>
      <c r="B47" s="7">
        <f t="shared" si="4"/>
        <v>0</v>
      </c>
      <c r="C47" s="7">
        <f t="shared" si="5"/>
        <v>0</v>
      </c>
      <c r="D47" s="7"/>
      <c r="E47" s="7"/>
      <c r="F47" s="7"/>
    </row>
    <row r="48" spans="1:6" x14ac:dyDescent="0.55000000000000004">
      <c r="A48" s="7">
        <v>202001</v>
      </c>
      <c r="B48" s="7">
        <f t="shared" si="4"/>
        <v>0</v>
      </c>
      <c r="C48" s="7">
        <f t="shared" si="5"/>
        <v>0</v>
      </c>
      <c r="D48" s="7"/>
      <c r="E48" s="7"/>
      <c r="F48" s="7"/>
    </row>
    <row r="49" spans="1:13" s="1" customFormat="1" x14ac:dyDescent="0.55000000000000004">
      <c r="A49" s="3" t="s">
        <v>11</v>
      </c>
      <c r="B49" s="71">
        <f>SUM(B37:B48)</f>
        <v>2164335.7999999998</v>
      </c>
      <c r="C49" s="3">
        <f>SUM(C37:C48)</f>
        <v>0</v>
      </c>
      <c r="D49" s="3"/>
      <c r="E49" s="3"/>
      <c r="F49" s="3"/>
    </row>
    <row r="52" spans="1:13" x14ac:dyDescent="0.55000000000000004">
      <c r="A52" s="17"/>
      <c r="B52" s="23"/>
      <c r="C52" s="23"/>
      <c r="D52" s="23"/>
      <c r="E52" s="23"/>
      <c r="F52" s="23"/>
      <c r="G52" s="23"/>
      <c r="H52" s="21"/>
      <c r="I52" s="21"/>
      <c r="J52" s="21"/>
      <c r="K52" s="21"/>
      <c r="L52" s="21"/>
      <c r="M52" s="21"/>
    </row>
    <row r="54" spans="1:13" x14ac:dyDescent="0.55000000000000004">
      <c r="A54" t="s">
        <v>19</v>
      </c>
    </row>
    <row r="55" spans="1:13" x14ac:dyDescent="0.55000000000000004">
      <c r="A55" s="18"/>
      <c r="B55" s="18" t="s">
        <v>0</v>
      </c>
      <c r="C55" s="18" t="s">
        <v>1</v>
      </c>
      <c r="D55" s="18" t="s">
        <v>2</v>
      </c>
    </row>
    <row r="56" spans="1:13" x14ac:dyDescent="0.55000000000000004">
      <c r="A56" s="18" t="s">
        <v>12</v>
      </c>
      <c r="B56" s="19">
        <f>B49+B32+B15</f>
        <v>29838825.800000001</v>
      </c>
      <c r="C56" s="19">
        <f>C49+C32+C15</f>
        <v>5318327</v>
      </c>
      <c r="D56" s="19">
        <f>D32+D15</f>
        <v>39292</v>
      </c>
    </row>
    <row r="57" spans="1:13" x14ac:dyDescent="0.55000000000000004">
      <c r="A57" s="18" t="s">
        <v>13</v>
      </c>
      <c r="B57" s="20">
        <f>B56/(D56+C56+B56)</f>
        <v>0.84777954050631854</v>
      </c>
      <c r="C57" s="20">
        <f>C56/(B56+C56+D56)</f>
        <v>0.15110409674104358</v>
      </c>
      <c r="D57" s="20">
        <f>D56/(B56+C56+D56)</f>
        <v>1.1163627526380164E-3</v>
      </c>
    </row>
    <row r="62" spans="1:13" x14ac:dyDescent="0.55000000000000004">
      <c r="A62" t="s">
        <v>29</v>
      </c>
      <c r="H62" t="s">
        <v>30</v>
      </c>
      <c r="L62" s="59" t="s">
        <v>40</v>
      </c>
      <c r="M62" s="59"/>
    </row>
    <row r="63" spans="1:13" s="1" customFormat="1" x14ac:dyDescent="0.55000000000000004">
      <c r="A63" s="3"/>
      <c r="B63" s="9" t="s">
        <v>14</v>
      </c>
      <c r="C63" s="12" t="s">
        <v>15</v>
      </c>
      <c r="D63" s="12" t="s">
        <v>16</v>
      </c>
      <c r="E63" s="12" t="s">
        <v>17</v>
      </c>
      <c r="F63" s="3" t="s">
        <v>18</v>
      </c>
      <c r="H63" s="3"/>
      <c r="I63" s="42" t="s">
        <v>32</v>
      </c>
      <c r="J63" s="41" t="s">
        <v>31</v>
      </c>
      <c r="L63" s="72" t="s">
        <v>0</v>
      </c>
      <c r="M63" s="72" t="s">
        <v>1</v>
      </c>
    </row>
    <row r="64" spans="1:13" x14ac:dyDescent="0.55000000000000004">
      <c r="A64" s="7">
        <v>202012</v>
      </c>
      <c r="B64" s="10">
        <v>1952854</v>
      </c>
      <c r="C64" s="10">
        <v>365450</v>
      </c>
      <c r="D64" s="10">
        <v>513000</v>
      </c>
      <c r="E64" s="10">
        <v>1003724</v>
      </c>
      <c r="F64" s="10">
        <f>SUM(B64:E64)</f>
        <v>3835028</v>
      </c>
      <c r="H64" s="7">
        <v>202012</v>
      </c>
      <c r="I64" s="10">
        <v>21373767</v>
      </c>
      <c r="J64" s="10">
        <f>I64*2.3</f>
        <v>49159664.099999994</v>
      </c>
      <c r="L64" s="73">
        <f>J76/(F76+J76)</f>
        <v>0.74565156316905346</v>
      </c>
      <c r="M64" s="73">
        <f>F76/(F76+J76)</f>
        <v>0.25434843683094649</v>
      </c>
    </row>
    <row r="65" spans="1:13" x14ac:dyDescent="0.55000000000000004">
      <c r="A65" s="7">
        <v>202011</v>
      </c>
      <c r="B65" s="10">
        <v>1821204</v>
      </c>
      <c r="C65" s="10">
        <v>278800</v>
      </c>
      <c r="D65" s="10">
        <v>471300</v>
      </c>
      <c r="E65" s="10">
        <v>953646</v>
      </c>
      <c r="F65" s="10">
        <f t="shared" ref="F65:F75" si="6">SUM(B65:E65)</f>
        <v>3524950</v>
      </c>
      <c r="H65" s="7">
        <v>202011</v>
      </c>
      <c r="I65" s="10">
        <v>8587598</v>
      </c>
      <c r="J65" s="10">
        <f t="shared" ref="J65:J75" si="7">I65*2.3</f>
        <v>19751475.399999999</v>
      </c>
      <c r="L65" s="23"/>
      <c r="M65" s="23"/>
    </row>
    <row r="66" spans="1:13" x14ac:dyDescent="0.55000000000000004">
      <c r="A66" s="7">
        <v>202010</v>
      </c>
      <c r="B66" s="10">
        <v>1672932</v>
      </c>
      <c r="C66" s="10">
        <v>297550</v>
      </c>
      <c r="D66" s="10">
        <v>542100</v>
      </c>
      <c r="E66" s="10">
        <v>909934</v>
      </c>
      <c r="F66" s="10">
        <f t="shared" si="6"/>
        <v>3422516</v>
      </c>
      <c r="H66" s="7">
        <v>202010</v>
      </c>
      <c r="I66" s="10">
        <v>10067302</v>
      </c>
      <c r="J66" s="10">
        <f t="shared" si="7"/>
        <v>23154794.599999998</v>
      </c>
    </row>
    <row r="67" spans="1:13" x14ac:dyDescent="0.55000000000000004">
      <c r="A67" s="7">
        <v>202009</v>
      </c>
      <c r="B67" s="16">
        <v>1849052</v>
      </c>
      <c r="C67" s="10">
        <v>361150</v>
      </c>
      <c r="D67" s="10">
        <v>453300</v>
      </c>
      <c r="E67" s="10">
        <v>1004348</v>
      </c>
      <c r="F67" s="10">
        <f t="shared" si="6"/>
        <v>3667850</v>
      </c>
      <c r="H67" s="7">
        <v>202009</v>
      </c>
      <c r="I67" s="10">
        <v>6800303</v>
      </c>
      <c r="J67" s="10">
        <f t="shared" si="7"/>
        <v>15640696.899999999</v>
      </c>
    </row>
    <row r="68" spans="1:13" x14ac:dyDescent="0.55000000000000004">
      <c r="A68" s="7">
        <v>202008</v>
      </c>
      <c r="B68" s="10">
        <v>1184691</v>
      </c>
      <c r="C68" s="10">
        <v>222550</v>
      </c>
      <c r="D68" s="10">
        <v>270600</v>
      </c>
      <c r="E68" s="10">
        <v>772974</v>
      </c>
      <c r="F68" s="10">
        <f t="shared" si="6"/>
        <v>2450815</v>
      </c>
      <c r="H68" s="7">
        <v>202008</v>
      </c>
      <c r="I68" s="10">
        <v>8803964</v>
      </c>
      <c r="J68" s="10">
        <f t="shared" si="7"/>
        <v>20249117.199999999</v>
      </c>
    </row>
    <row r="69" spans="1:13" x14ac:dyDescent="0.55000000000000004">
      <c r="A69" s="7">
        <v>202007</v>
      </c>
      <c r="B69" s="10">
        <v>1921513</v>
      </c>
      <c r="C69" s="10">
        <v>402850</v>
      </c>
      <c r="D69" s="10">
        <v>478500</v>
      </c>
      <c r="E69" s="10">
        <v>933680</v>
      </c>
      <c r="F69" s="10">
        <f t="shared" si="6"/>
        <v>3736543</v>
      </c>
      <c r="H69" s="7">
        <v>202007</v>
      </c>
      <c r="I69" s="10">
        <v>3853607</v>
      </c>
      <c r="J69" s="10">
        <f t="shared" si="7"/>
        <v>8863296.0999999996</v>
      </c>
    </row>
    <row r="70" spans="1:13" x14ac:dyDescent="0.55000000000000004">
      <c r="A70" s="7">
        <v>202006</v>
      </c>
      <c r="B70" s="10">
        <v>2617317</v>
      </c>
      <c r="C70" s="10">
        <v>673050</v>
      </c>
      <c r="D70" s="10">
        <v>633900</v>
      </c>
      <c r="E70" s="10">
        <v>1316504</v>
      </c>
      <c r="F70" s="10">
        <f t="shared" si="6"/>
        <v>5240771</v>
      </c>
      <c r="H70" s="7">
        <v>202006</v>
      </c>
      <c r="I70" s="10">
        <v>4494047</v>
      </c>
      <c r="J70" s="10">
        <f t="shared" si="7"/>
        <v>10336308.1</v>
      </c>
    </row>
    <row r="71" spans="1:13" x14ac:dyDescent="0.55000000000000004">
      <c r="A71" s="7">
        <v>202005</v>
      </c>
      <c r="B71" s="16">
        <v>1648227</v>
      </c>
      <c r="C71" s="16">
        <v>291700</v>
      </c>
      <c r="D71" s="16">
        <v>545700</v>
      </c>
      <c r="E71" s="10">
        <v>1174436</v>
      </c>
      <c r="F71" s="10">
        <f t="shared" si="6"/>
        <v>3660063</v>
      </c>
      <c r="H71" s="7">
        <v>202005</v>
      </c>
      <c r="I71" s="10">
        <v>2670561</v>
      </c>
      <c r="J71" s="10">
        <f t="shared" si="7"/>
        <v>6142290.2999999998</v>
      </c>
    </row>
    <row r="72" spans="1:13" x14ac:dyDescent="0.55000000000000004">
      <c r="A72" s="7">
        <v>202004</v>
      </c>
      <c r="B72" s="16">
        <v>3611730</v>
      </c>
      <c r="C72" s="16">
        <v>837700</v>
      </c>
      <c r="D72" s="16">
        <v>1618989</v>
      </c>
      <c r="E72" s="10">
        <v>2503188</v>
      </c>
      <c r="F72" s="10">
        <f t="shared" si="6"/>
        <v>8571607</v>
      </c>
      <c r="H72" s="7">
        <v>202004</v>
      </c>
      <c r="I72" s="10">
        <v>7414095</v>
      </c>
      <c r="J72" s="10">
        <f t="shared" si="7"/>
        <v>17052418.5</v>
      </c>
    </row>
    <row r="73" spans="1:13" x14ac:dyDescent="0.55000000000000004">
      <c r="A73" s="7">
        <v>202003</v>
      </c>
      <c r="B73" s="16">
        <v>11060675</v>
      </c>
      <c r="C73" s="16">
        <v>1893900</v>
      </c>
      <c r="D73" s="16">
        <v>4196400</v>
      </c>
      <c r="E73" s="10">
        <v>3016092</v>
      </c>
      <c r="F73" s="10">
        <f t="shared" si="6"/>
        <v>20167067</v>
      </c>
      <c r="H73" s="7">
        <v>202003</v>
      </c>
      <c r="I73" s="10">
        <v>9952146</v>
      </c>
      <c r="J73" s="10">
        <f t="shared" si="7"/>
        <v>22889935.799999997</v>
      </c>
    </row>
    <row r="74" spans="1:13" x14ac:dyDescent="0.55000000000000004">
      <c r="A74" s="7">
        <v>202002</v>
      </c>
      <c r="B74" s="10">
        <v>8362468</v>
      </c>
      <c r="C74" s="10">
        <v>967550</v>
      </c>
      <c r="D74" s="10">
        <v>2925300</v>
      </c>
      <c r="E74" s="10">
        <v>621460</v>
      </c>
      <c r="F74" s="10">
        <f t="shared" si="6"/>
        <v>12876778</v>
      </c>
      <c r="H74" s="7">
        <v>202002</v>
      </c>
      <c r="I74" s="10">
        <v>6578498</v>
      </c>
      <c r="J74" s="10">
        <f t="shared" si="7"/>
        <v>15130545.399999999</v>
      </c>
    </row>
    <row r="75" spans="1:13" ht="18.5" thickBot="1" x14ac:dyDescent="0.6">
      <c r="A75" s="14">
        <v>202001</v>
      </c>
      <c r="B75" s="15">
        <v>3535399</v>
      </c>
      <c r="C75" s="15">
        <v>448350</v>
      </c>
      <c r="D75" s="15">
        <v>1145700</v>
      </c>
      <c r="E75" s="15">
        <v>253250</v>
      </c>
      <c r="F75" s="15">
        <f t="shared" si="6"/>
        <v>5382699</v>
      </c>
      <c r="H75" s="7">
        <v>202001</v>
      </c>
      <c r="I75" s="10">
        <v>6958921</v>
      </c>
      <c r="J75" s="10">
        <f t="shared" si="7"/>
        <v>16005518.299999999</v>
      </c>
    </row>
    <row r="76" spans="1:13" ht="18.5" thickTop="1" x14ac:dyDescent="0.55000000000000004">
      <c r="A76" s="2" t="s">
        <v>11</v>
      </c>
      <c r="B76" s="13">
        <f>SUM(B64:B75)</f>
        <v>41238062</v>
      </c>
      <c r="C76" s="13">
        <f>SUM(C64:C75)</f>
        <v>7040600</v>
      </c>
      <c r="D76" s="13">
        <f>SUM(D64:D75)</f>
        <v>13794789</v>
      </c>
      <c r="E76" s="13">
        <f>SUM(E64:E75)</f>
        <v>14463236</v>
      </c>
      <c r="F76" s="43">
        <f>F64+F65+F66+F67+F68+F69+F70+F71+F72+F73+F74+F75</f>
        <v>76536687</v>
      </c>
      <c r="H76" s="3" t="s">
        <v>11</v>
      </c>
      <c r="I76" s="19">
        <f>SUM(I64:I75)</f>
        <v>97554809</v>
      </c>
      <c r="J76" s="16">
        <f>SUM(J64:J75)</f>
        <v>224376060.70000002</v>
      </c>
    </row>
    <row r="77" spans="1:13" x14ac:dyDescent="0.55000000000000004">
      <c r="E77" s="40" t="s">
        <v>33</v>
      </c>
    </row>
    <row r="78" spans="1:13" x14ac:dyDescent="0.55000000000000004">
      <c r="E78" s="11">
        <f>(E76/10)/(B56+C56+D56)</f>
        <v>4.1092889018154478E-2</v>
      </c>
    </row>
    <row r="80" spans="1:13" x14ac:dyDescent="0.55000000000000004">
      <c r="A80" t="s">
        <v>34</v>
      </c>
    </row>
    <row r="81" spans="1:11" s="45" customFormat="1" ht="16.5" x14ac:dyDescent="0.55000000000000004">
      <c r="A81" s="44"/>
      <c r="B81" s="44" t="s">
        <v>35</v>
      </c>
      <c r="C81" s="44" t="s">
        <v>36</v>
      </c>
      <c r="D81" s="44" t="s">
        <v>44</v>
      </c>
      <c r="E81" s="44" t="s">
        <v>37</v>
      </c>
      <c r="F81" s="44" t="s">
        <v>45</v>
      </c>
      <c r="G81" s="44" t="s">
        <v>38</v>
      </c>
      <c r="H81" s="44" t="s">
        <v>39</v>
      </c>
      <c r="I81" s="9" t="s">
        <v>41</v>
      </c>
      <c r="J81" s="44" t="s">
        <v>42</v>
      </c>
      <c r="K81" s="44" t="s">
        <v>43</v>
      </c>
    </row>
    <row r="82" spans="1:11" x14ac:dyDescent="0.55000000000000004">
      <c r="A82" s="7">
        <v>202012</v>
      </c>
      <c r="B82" s="22">
        <v>1374023</v>
      </c>
      <c r="C82" s="22"/>
      <c r="D82" s="22"/>
      <c r="E82" s="22">
        <v>46200</v>
      </c>
      <c r="F82" s="22"/>
      <c r="G82" s="22"/>
      <c r="H82" s="22"/>
      <c r="I82" s="22"/>
      <c r="J82" s="22">
        <v>45741</v>
      </c>
      <c r="K82" s="22"/>
    </row>
    <row r="83" spans="1:11" x14ac:dyDescent="0.55000000000000004">
      <c r="A83" s="7">
        <v>202011</v>
      </c>
      <c r="B83" s="22">
        <v>956394</v>
      </c>
      <c r="C83" s="22">
        <v>114382</v>
      </c>
      <c r="D83" s="22"/>
      <c r="E83" s="22"/>
      <c r="F83" s="22"/>
      <c r="G83" s="22"/>
      <c r="H83" s="22">
        <v>310939</v>
      </c>
      <c r="I83" s="22"/>
      <c r="J83" s="22">
        <v>211363</v>
      </c>
      <c r="K83" s="22"/>
    </row>
    <row r="84" spans="1:11" x14ac:dyDescent="0.55000000000000004">
      <c r="A84" s="7">
        <v>202010</v>
      </c>
      <c r="B84" s="22">
        <v>764659</v>
      </c>
      <c r="C84" s="22">
        <v>86460</v>
      </c>
      <c r="D84" s="22"/>
      <c r="E84" s="22"/>
      <c r="F84" s="22"/>
      <c r="G84" s="22">
        <v>11994</v>
      </c>
      <c r="H84" s="22"/>
      <c r="I84" s="22"/>
      <c r="J84" s="22">
        <v>76492</v>
      </c>
      <c r="K84" s="22">
        <v>23778</v>
      </c>
    </row>
    <row r="85" spans="1:11" x14ac:dyDescent="0.55000000000000004">
      <c r="A85" s="7">
        <v>202009</v>
      </c>
      <c r="B85" s="22">
        <v>1048013</v>
      </c>
      <c r="C85" s="22">
        <v>15840</v>
      </c>
      <c r="D85" s="22"/>
      <c r="E85" s="22"/>
      <c r="F85" s="22"/>
      <c r="G85" s="22"/>
      <c r="H85" s="22"/>
      <c r="I85" s="22"/>
      <c r="J85" s="22">
        <v>92472</v>
      </c>
      <c r="K85" s="22"/>
    </row>
    <row r="86" spans="1:11" x14ac:dyDescent="0.55000000000000004">
      <c r="A86" s="7">
        <v>202008</v>
      </c>
      <c r="B86" s="22">
        <v>41616</v>
      </c>
      <c r="C86" s="22">
        <v>458568</v>
      </c>
      <c r="D86" s="22"/>
      <c r="E86" s="22"/>
      <c r="F86" s="22"/>
      <c r="G86" s="22"/>
      <c r="H86" s="22">
        <v>363788</v>
      </c>
      <c r="I86" s="22">
        <v>10032</v>
      </c>
      <c r="J86" s="22">
        <v>78855</v>
      </c>
      <c r="K86" s="22"/>
    </row>
    <row r="87" spans="1:11" x14ac:dyDescent="0.55000000000000004">
      <c r="A87" s="7">
        <v>202007</v>
      </c>
      <c r="B87" s="22">
        <v>681042</v>
      </c>
      <c r="C87" s="22">
        <v>212256</v>
      </c>
      <c r="D87" s="22"/>
      <c r="E87" s="22">
        <v>165000</v>
      </c>
      <c r="F87" s="22"/>
      <c r="G87" s="22">
        <v>13044</v>
      </c>
      <c r="H87" s="22"/>
      <c r="I87" s="22"/>
      <c r="J87" s="22">
        <v>95593</v>
      </c>
      <c r="K87" s="22"/>
    </row>
    <row r="88" spans="1:11" x14ac:dyDescent="0.55000000000000004">
      <c r="A88" s="7">
        <v>202006</v>
      </c>
      <c r="B88" s="22">
        <v>465775</v>
      </c>
      <c r="C88" s="22">
        <v>21120</v>
      </c>
      <c r="D88" s="22">
        <v>1100000</v>
      </c>
      <c r="E88" s="22"/>
      <c r="F88" s="22">
        <v>110000</v>
      </c>
      <c r="G88" s="22">
        <v>1300000</v>
      </c>
      <c r="H88" s="22"/>
      <c r="I88" s="22"/>
      <c r="J88" s="22">
        <v>66027</v>
      </c>
      <c r="K88" s="22"/>
    </row>
    <row r="89" spans="1:11" x14ac:dyDescent="0.55000000000000004">
      <c r="A89" s="7">
        <v>202005</v>
      </c>
      <c r="B89" s="22">
        <v>1028457</v>
      </c>
      <c r="C89" s="22">
        <v>10560</v>
      </c>
      <c r="D89" s="22"/>
      <c r="E89" s="22">
        <v>70400</v>
      </c>
      <c r="F89" s="22"/>
      <c r="G89" s="22"/>
      <c r="H89" s="22">
        <v>297256</v>
      </c>
      <c r="I89" s="22"/>
      <c r="J89" s="22">
        <v>74581</v>
      </c>
      <c r="K89" s="22"/>
    </row>
    <row r="90" spans="1:11" x14ac:dyDescent="0.55000000000000004">
      <c r="A90" s="7">
        <v>202004</v>
      </c>
      <c r="B90" s="22">
        <v>2169132</v>
      </c>
      <c r="C90" s="22">
        <v>67760</v>
      </c>
      <c r="D90" s="22"/>
      <c r="E90" s="22">
        <v>21450</v>
      </c>
      <c r="F90" s="22"/>
      <c r="G90" s="22">
        <v>664905</v>
      </c>
      <c r="H90" s="22">
        <v>2420</v>
      </c>
      <c r="I90" s="22"/>
      <c r="J90" s="22">
        <v>91944</v>
      </c>
      <c r="K90" s="22">
        <v>1970</v>
      </c>
    </row>
    <row r="91" spans="1:11" x14ac:dyDescent="0.55000000000000004">
      <c r="A91" s="7">
        <v>202003</v>
      </c>
      <c r="B91" s="22">
        <v>1546227</v>
      </c>
      <c r="C91" s="22">
        <v>14608</v>
      </c>
      <c r="D91" s="22"/>
      <c r="E91" s="22">
        <v>28977</v>
      </c>
      <c r="F91" s="22"/>
      <c r="G91" s="22"/>
      <c r="H91" s="22"/>
      <c r="I91" s="22"/>
      <c r="J91" s="22"/>
      <c r="K91" s="22"/>
    </row>
    <row r="92" spans="1:11" x14ac:dyDescent="0.55000000000000004">
      <c r="A92" s="7">
        <v>202002</v>
      </c>
      <c r="B92" s="22">
        <v>658985</v>
      </c>
      <c r="C92" s="22"/>
      <c r="D92" s="22"/>
      <c r="E92" s="22"/>
      <c r="F92" s="22"/>
      <c r="G92" s="22"/>
      <c r="H92" s="22">
        <v>205767</v>
      </c>
      <c r="I92" s="22">
        <v>76032</v>
      </c>
      <c r="J92" s="22">
        <v>37807</v>
      </c>
      <c r="K92" s="22"/>
    </row>
    <row r="93" spans="1:11" ht="18.5" thickBot="1" x14ac:dyDescent="0.6">
      <c r="A93" s="14">
        <v>202001</v>
      </c>
      <c r="B93" s="49">
        <v>2236251</v>
      </c>
      <c r="C93" s="49"/>
      <c r="D93" s="49"/>
      <c r="E93" s="49"/>
      <c r="F93" s="49"/>
      <c r="G93" s="49">
        <v>166104</v>
      </c>
      <c r="H93" s="49">
        <v>22000</v>
      </c>
      <c r="I93" s="49">
        <v>66880</v>
      </c>
      <c r="J93" s="49"/>
      <c r="K93" s="49">
        <v>1921</v>
      </c>
    </row>
    <row r="94" spans="1:11" ht="18.5" thickTop="1" x14ac:dyDescent="0.55000000000000004">
      <c r="A94" s="2" t="s">
        <v>11</v>
      </c>
      <c r="B94" s="26">
        <f>SUM(B82:B93)</f>
        <v>12970574</v>
      </c>
      <c r="C94" s="26">
        <f t="shared" ref="C94:K94" si="8">SUM(C82:C93)</f>
        <v>1001554</v>
      </c>
      <c r="D94" s="26">
        <f t="shared" si="8"/>
        <v>1100000</v>
      </c>
      <c r="E94" s="26">
        <f t="shared" si="8"/>
        <v>332027</v>
      </c>
      <c r="F94" s="26">
        <f t="shared" si="8"/>
        <v>110000</v>
      </c>
      <c r="G94" s="26">
        <f t="shared" si="8"/>
        <v>2156047</v>
      </c>
      <c r="H94" s="48">
        <f t="shared" si="8"/>
        <v>1202170</v>
      </c>
      <c r="I94" s="26">
        <f t="shared" si="8"/>
        <v>152944</v>
      </c>
      <c r="J94" s="26">
        <f t="shared" si="8"/>
        <v>870875</v>
      </c>
      <c r="K94" s="26">
        <f t="shared" si="8"/>
        <v>27669</v>
      </c>
    </row>
    <row r="95" spans="1:11" x14ac:dyDescent="0.55000000000000004">
      <c r="A95" s="46" t="s">
        <v>46</v>
      </c>
      <c r="B95" s="47">
        <f>B94+C94+D94+E94+F94+G94+H94+I94+J94+K94</f>
        <v>19923860</v>
      </c>
      <c r="C95" s="74" t="s">
        <v>0</v>
      </c>
      <c r="D95" s="76">
        <f>B95*0.75</f>
        <v>14942895</v>
      </c>
      <c r="E95" s="74" t="s">
        <v>1</v>
      </c>
      <c r="F95" s="75">
        <f>B95*0.25</f>
        <v>4980965</v>
      </c>
    </row>
    <row r="98" spans="1:14" x14ac:dyDescent="0.55000000000000004">
      <c r="A98" t="s">
        <v>137</v>
      </c>
      <c r="K98" t="s">
        <v>152</v>
      </c>
    </row>
    <row r="99" spans="1:14" s="1" customFormat="1" x14ac:dyDescent="0.55000000000000004">
      <c r="A99" s="44"/>
      <c r="B99" s="44" t="s">
        <v>47</v>
      </c>
      <c r="C99" s="3" t="s">
        <v>48</v>
      </c>
      <c r="D99" s="3" t="s">
        <v>49</v>
      </c>
      <c r="E99" s="3" t="s">
        <v>50</v>
      </c>
      <c r="F99" s="3" t="s">
        <v>51</v>
      </c>
      <c r="G99" s="9" t="s">
        <v>52</v>
      </c>
      <c r="H99" s="3" t="s">
        <v>126</v>
      </c>
      <c r="K99" s="44"/>
      <c r="L99" s="44" t="s">
        <v>153</v>
      </c>
      <c r="M99" s="3" t="s">
        <v>154</v>
      </c>
      <c r="N99" s="3" t="s">
        <v>155</v>
      </c>
    </row>
    <row r="100" spans="1:14" x14ac:dyDescent="0.55000000000000004">
      <c r="A100" s="7">
        <v>202012</v>
      </c>
      <c r="B100" s="81">
        <v>141110</v>
      </c>
      <c r="C100" s="24">
        <v>227370</v>
      </c>
      <c r="D100" s="24">
        <v>247500</v>
      </c>
      <c r="E100" s="22"/>
      <c r="F100" s="22"/>
      <c r="G100" s="22"/>
      <c r="H100" s="22"/>
      <c r="I100" s="21"/>
      <c r="J100" s="21"/>
      <c r="K100" s="7">
        <v>202012</v>
      </c>
      <c r="L100" s="24">
        <v>19052</v>
      </c>
      <c r="M100" s="24">
        <v>0</v>
      </c>
      <c r="N100" s="24">
        <v>61083</v>
      </c>
    </row>
    <row r="101" spans="1:14" x14ac:dyDescent="0.55000000000000004">
      <c r="A101" s="7">
        <v>202011</v>
      </c>
      <c r="B101" s="81"/>
      <c r="C101" s="24">
        <v>184305</v>
      </c>
      <c r="D101" s="24">
        <v>254980</v>
      </c>
      <c r="E101" s="22">
        <v>327800</v>
      </c>
      <c r="F101" s="22"/>
      <c r="G101" s="22"/>
      <c r="H101" s="22"/>
      <c r="I101" s="21"/>
      <c r="J101" s="21"/>
      <c r="K101" s="7">
        <v>202011</v>
      </c>
      <c r="L101" s="24">
        <v>13274</v>
      </c>
      <c r="M101" s="24">
        <v>16687</v>
      </c>
      <c r="N101" s="24">
        <v>64636</v>
      </c>
    </row>
    <row r="102" spans="1:14" x14ac:dyDescent="0.55000000000000004">
      <c r="A102" s="7">
        <v>202010</v>
      </c>
      <c r="B102" s="81"/>
      <c r="C102" s="24">
        <v>192500</v>
      </c>
      <c r="D102" s="24">
        <v>0</v>
      </c>
      <c r="E102" s="22">
        <v>63635</v>
      </c>
      <c r="F102" s="22"/>
      <c r="G102" s="22"/>
      <c r="H102" s="22"/>
      <c r="I102" s="21"/>
      <c r="J102" s="21"/>
      <c r="K102" s="7">
        <v>202010</v>
      </c>
      <c r="L102" s="24">
        <v>19290</v>
      </c>
      <c r="M102" s="24">
        <v>16434</v>
      </c>
      <c r="N102" s="24">
        <v>62315</v>
      </c>
    </row>
    <row r="103" spans="1:14" x14ac:dyDescent="0.55000000000000004">
      <c r="A103" s="7">
        <v>202009</v>
      </c>
      <c r="B103" s="81"/>
      <c r="C103" s="24">
        <v>140030</v>
      </c>
      <c r="D103" s="24">
        <v>132275</v>
      </c>
      <c r="E103" s="22"/>
      <c r="F103" s="22"/>
      <c r="G103" s="22"/>
      <c r="H103" s="22"/>
      <c r="I103" s="21"/>
      <c r="J103" s="21"/>
      <c r="K103" s="7">
        <v>202009</v>
      </c>
      <c r="L103" s="24">
        <v>15145</v>
      </c>
      <c r="M103" s="24">
        <v>0</v>
      </c>
      <c r="N103" s="24">
        <v>0</v>
      </c>
    </row>
    <row r="104" spans="1:14" x14ac:dyDescent="0.55000000000000004">
      <c r="A104" s="7">
        <v>202008</v>
      </c>
      <c r="B104" s="81">
        <v>65470</v>
      </c>
      <c r="C104" s="24">
        <v>192225</v>
      </c>
      <c r="D104" s="24">
        <v>142890</v>
      </c>
      <c r="E104" s="22"/>
      <c r="F104" s="22"/>
      <c r="G104" s="22"/>
      <c r="H104" s="22">
        <v>492800</v>
      </c>
      <c r="I104" s="21"/>
      <c r="J104" s="21"/>
      <c r="K104" s="7">
        <v>202008</v>
      </c>
      <c r="L104" s="24">
        <v>17337</v>
      </c>
      <c r="M104" s="24">
        <v>0</v>
      </c>
      <c r="N104" s="24">
        <v>5823</v>
      </c>
    </row>
    <row r="105" spans="1:14" x14ac:dyDescent="0.55000000000000004">
      <c r="A105" s="7">
        <v>202007</v>
      </c>
      <c r="B105" s="81">
        <v>6805</v>
      </c>
      <c r="C105" s="24"/>
      <c r="D105" s="22"/>
      <c r="E105" s="22"/>
      <c r="F105" s="22"/>
      <c r="G105" s="22"/>
      <c r="H105" s="22">
        <v>184800</v>
      </c>
      <c r="I105" s="21"/>
      <c r="J105" s="21"/>
      <c r="K105" s="7">
        <v>202007</v>
      </c>
      <c r="L105" s="24">
        <v>20412</v>
      </c>
      <c r="M105" s="24">
        <v>0</v>
      </c>
      <c r="N105" s="22">
        <v>59004</v>
      </c>
    </row>
    <row r="106" spans="1:14" x14ac:dyDescent="0.55000000000000004">
      <c r="A106" s="7">
        <v>202006</v>
      </c>
      <c r="B106" s="81">
        <v>27260</v>
      </c>
      <c r="C106" s="22">
        <v>3443</v>
      </c>
      <c r="D106" s="22">
        <v>67100</v>
      </c>
      <c r="E106" s="22"/>
      <c r="F106" s="22"/>
      <c r="G106" s="22"/>
      <c r="H106" s="22"/>
      <c r="I106" s="21"/>
      <c r="J106" s="21"/>
      <c r="K106" s="7">
        <v>202006</v>
      </c>
      <c r="L106" s="24">
        <v>10723</v>
      </c>
      <c r="M106" s="22">
        <v>0</v>
      </c>
      <c r="N106" s="22">
        <v>43186</v>
      </c>
    </row>
    <row r="107" spans="1:14" x14ac:dyDescent="0.55000000000000004">
      <c r="A107" s="7">
        <v>202005</v>
      </c>
      <c r="B107" s="81">
        <v>20550</v>
      </c>
      <c r="C107" s="22">
        <v>0</v>
      </c>
      <c r="D107" s="22">
        <v>267245</v>
      </c>
      <c r="E107" s="22">
        <v>20130</v>
      </c>
      <c r="F107" s="22"/>
      <c r="G107" s="22"/>
      <c r="H107" s="22"/>
      <c r="I107" s="21"/>
      <c r="J107" s="21"/>
      <c r="K107" s="7">
        <v>202005</v>
      </c>
      <c r="L107" s="24">
        <v>16824</v>
      </c>
      <c r="M107" s="22">
        <v>0</v>
      </c>
      <c r="N107" s="22">
        <v>52448</v>
      </c>
    </row>
    <row r="108" spans="1:14" x14ac:dyDescent="0.55000000000000004">
      <c r="A108" s="7">
        <v>202004</v>
      </c>
      <c r="B108" s="95">
        <v>198000</v>
      </c>
      <c r="C108" s="22">
        <v>46090</v>
      </c>
      <c r="D108" s="22">
        <v>21780</v>
      </c>
      <c r="E108" s="22"/>
      <c r="F108" s="22"/>
      <c r="G108" s="22"/>
      <c r="H108" s="22"/>
      <c r="I108" s="21"/>
      <c r="J108" s="21"/>
      <c r="K108" s="7">
        <v>202004</v>
      </c>
      <c r="L108" s="24">
        <v>25553</v>
      </c>
      <c r="M108" s="22">
        <v>0</v>
      </c>
      <c r="N108" s="22">
        <v>114235</v>
      </c>
    </row>
    <row r="109" spans="1:14" x14ac:dyDescent="0.55000000000000004">
      <c r="A109" s="7">
        <v>202003</v>
      </c>
      <c r="B109" s="95">
        <v>358286</v>
      </c>
      <c r="C109" s="22"/>
      <c r="D109" s="22"/>
      <c r="E109" s="22"/>
      <c r="F109" s="22"/>
      <c r="G109" s="22"/>
      <c r="H109" s="22"/>
      <c r="I109" s="21"/>
      <c r="J109" s="21"/>
      <c r="K109" s="7">
        <v>202003</v>
      </c>
      <c r="L109" s="24">
        <v>0</v>
      </c>
      <c r="M109" s="22">
        <v>0</v>
      </c>
      <c r="N109" s="22">
        <v>57057</v>
      </c>
    </row>
    <row r="110" spans="1:14" x14ac:dyDescent="0.55000000000000004">
      <c r="A110" s="7">
        <v>202002</v>
      </c>
      <c r="B110" s="95">
        <v>204205</v>
      </c>
      <c r="C110" s="22">
        <v>110220</v>
      </c>
      <c r="D110" s="22">
        <v>37400</v>
      </c>
      <c r="E110" s="22"/>
      <c r="F110" s="22"/>
      <c r="G110" s="22"/>
      <c r="H110" s="22"/>
      <c r="I110" s="21"/>
      <c r="J110" s="21"/>
      <c r="K110" s="7">
        <v>202002</v>
      </c>
      <c r="L110" s="24">
        <v>2376</v>
      </c>
      <c r="M110" s="22">
        <v>0</v>
      </c>
      <c r="N110" s="22">
        <v>50221</v>
      </c>
    </row>
    <row r="111" spans="1:14" ht="18.5" thickBot="1" x14ac:dyDescent="0.6">
      <c r="A111" s="14">
        <v>202001</v>
      </c>
      <c r="B111" s="96">
        <v>41350</v>
      </c>
      <c r="C111" s="49">
        <v>203060</v>
      </c>
      <c r="D111" s="49">
        <v>144430</v>
      </c>
      <c r="E111" s="49"/>
      <c r="F111" s="49"/>
      <c r="G111" s="49"/>
      <c r="H111" s="49">
        <v>195800</v>
      </c>
      <c r="I111" s="21"/>
      <c r="J111" s="21"/>
      <c r="K111" s="14">
        <v>202001</v>
      </c>
      <c r="L111" s="55">
        <v>18102</v>
      </c>
      <c r="M111" s="49">
        <v>0</v>
      </c>
      <c r="N111" s="49">
        <v>54483</v>
      </c>
    </row>
    <row r="112" spans="1:14" ht="18.5" thickTop="1" x14ac:dyDescent="0.55000000000000004">
      <c r="A112" s="2" t="s">
        <v>11</v>
      </c>
      <c r="B112" s="26">
        <f>SUM(B100:B111)</f>
        <v>1063036</v>
      </c>
      <c r="C112" s="26">
        <f>SUM(C100:C111)</f>
        <v>1299243</v>
      </c>
      <c r="D112" s="26">
        <f t="shared" ref="D112:H112" si="9">SUM(D100:D111)</f>
        <v>1315600</v>
      </c>
      <c r="E112" s="26">
        <f t="shared" si="9"/>
        <v>411565</v>
      </c>
      <c r="F112" s="26">
        <f t="shared" si="9"/>
        <v>0</v>
      </c>
      <c r="G112" s="26">
        <f t="shared" si="9"/>
        <v>0</v>
      </c>
      <c r="H112" s="26">
        <f t="shared" si="9"/>
        <v>873400</v>
      </c>
      <c r="I112" s="21"/>
      <c r="J112" s="21"/>
      <c r="K112" s="2" t="s">
        <v>11</v>
      </c>
      <c r="L112" s="85">
        <f>SUM(L100:L111)</f>
        <v>178088</v>
      </c>
      <c r="M112" s="85">
        <f t="shared" ref="M112:N112" si="10">SUM(M100:M111)</f>
        <v>33121</v>
      </c>
      <c r="N112" s="85">
        <f t="shared" si="10"/>
        <v>624491</v>
      </c>
    </row>
    <row r="113" spans="1:24" x14ac:dyDescent="0.55000000000000004">
      <c r="A113" s="61" t="s">
        <v>138</v>
      </c>
      <c r="B113" s="62">
        <f>B112+C112+D112+E112+F112+G112+H112</f>
        <v>4962844</v>
      </c>
      <c r="C113" s="60"/>
      <c r="D113" s="23"/>
      <c r="E113" s="23"/>
      <c r="F113" s="23"/>
      <c r="G113" s="23"/>
      <c r="H113" s="23"/>
      <c r="I113" s="21"/>
      <c r="J113" s="21"/>
      <c r="K113" s="82" t="s">
        <v>156</v>
      </c>
      <c r="L113" s="62">
        <f>L112+M112+N112</f>
        <v>835700</v>
      </c>
      <c r="M113" s="60"/>
      <c r="N113" s="23"/>
    </row>
    <row r="116" spans="1:24" x14ac:dyDescent="0.55000000000000004">
      <c r="A116" t="s">
        <v>103</v>
      </c>
      <c r="J116" t="s">
        <v>104</v>
      </c>
    </row>
    <row r="117" spans="1:24" s="1" customFormat="1" x14ac:dyDescent="0.55000000000000004">
      <c r="A117" s="44"/>
      <c r="B117" s="3" t="s">
        <v>55</v>
      </c>
      <c r="C117" s="3" t="s">
        <v>56</v>
      </c>
      <c r="D117" s="3" t="s">
        <v>57</v>
      </c>
      <c r="E117" s="3" t="s">
        <v>58</v>
      </c>
      <c r="F117" s="3" t="s">
        <v>59</v>
      </c>
      <c r="G117" s="3" t="s">
        <v>60</v>
      </c>
      <c r="J117" s="44"/>
      <c r="K117" s="3" t="s">
        <v>105</v>
      </c>
      <c r="L117" s="3" t="s">
        <v>106</v>
      </c>
      <c r="M117" s="9" t="s">
        <v>107</v>
      </c>
      <c r="N117" s="3" t="s">
        <v>108</v>
      </c>
      <c r="O117" s="3" t="s">
        <v>109</v>
      </c>
      <c r="P117" s="3" t="s">
        <v>110</v>
      </c>
      <c r="Q117" s="3" t="s">
        <v>111</v>
      </c>
      <c r="R117" s="3" t="s">
        <v>112</v>
      </c>
      <c r="S117" s="3" t="s">
        <v>113</v>
      </c>
      <c r="T117" s="44" t="s">
        <v>114</v>
      </c>
      <c r="U117" s="3" t="s">
        <v>115</v>
      </c>
      <c r="V117" s="3" t="s">
        <v>116</v>
      </c>
      <c r="W117" s="3" t="s">
        <v>117</v>
      </c>
      <c r="X117" s="3" t="s">
        <v>118</v>
      </c>
    </row>
    <row r="118" spans="1:24" x14ac:dyDescent="0.55000000000000004">
      <c r="A118" s="7">
        <v>202012</v>
      </c>
      <c r="B118" s="22">
        <v>5500</v>
      </c>
      <c r="C118" s="22">
        <v>19828</v>
      </c>
      <c r="D118" s="22">
        <v>28600</v>
      </c>
      <c r="E118" s="22"/>
      <c r="F118" s="22"/>
      <c r="G118" s="22"/>
      <c r="H118" s="21"/>
      <c r="I118" s="21"/>
      <c r="J118" s="7">
        <v>202012</v>
      </c>
      <c r="K118" s="22">
        <v>15699</v>
      </c>
      <c r="L118" s="22">
        <v>4062</v>
      </c>
      <c r="M118" s="24">
        <v>23699</v>
      </c>
      <c r="N118" s="22">
        <v>12373</v>
      </c>
      <c r="O118" s="24">
        <v>16766</v>
      </c>
      <c r="P118" s="22">
        <v>6600</v>
      </c>
      <c r="Q118" s="22">
        <v>2808</v>
      </c>
      <c r="R118" s="24">
        <v>51865</v>
      </c>
      <c r="S118" s="24">
        <v>32489</v>
      </c>
      <c r="T118" s="22">
        <v>3980</v>
      </c>
      <c r="U118" s="22">
        <v>4700</v>
      </c>
      <c r="V118" s="22">
        <v>26335</v>
      </c>
      <c r="W118" s="22">
        <v>4313</v>
      </c>
      <c r="X118" s="22">
        <v>4292</v>
      </c>
    </row>
    <row r="119" spans="1:24" x14ac:dyDescent="0.55000000000000004">
      <c r="A119" s="7">
        <v>202011</v>
      </c>
      <c r="B119" s="22">
        <v>14300</v>
      </c>
      <c r="C119" s="22">
        <v>75196</v>
      </c>
      <c r="D119" s="22">
        <v>31900</v>
      </c>
      <c r="E119" s="22"/>
      <c r="F119" s="22"/>
      <c r="G119" s="22"/>
      <c r="H119" s="21"/>
      <c r="I119" s="21"/>
      <c r="J119" s="7">
        <v>202011</v>
      </c>
      <c r="K119" s="22">
        <v>3930</v>
      </c>
      <c r="L119" s="22">
        <v>6233</v>
      </c>
      <c r="M119" s="24">
        <v>23725</v>
      </c>
      <c r="N119" s="24">
        <v>5099</v>
      </c>
      <c r="O119" s="24">
        <v>6180</v>
      </c>
      <c r="P119" s="24"/>
      <c r="Q119" s="24"/>
      <c r="R119" s="24">
        <v>59687</v>
      </c>
      <c r="S119" s="24">
        <v>32984</v>
      </c>
      <c r="T119" s="22">
        <v>16530</v>
      </c>
      <c r="U119" s="22">
        <v>2414</v>
      </c>
      <c r="V119" s="22">
        <v>23932</v>
      </c>
      <c r="W119" s="22">
        <v>0</v>
      </c>
      <c r="X119" s="22">
        <v>0</v>
      </c>
    </row>
    <row r="120" spans="1:24" x14ac:dyDescent="0.55000000000000004">
      <c r="A120" s="7">
        <v>202010</v>
      </c>
      <c r="B120" s="22">
        <v>19800</v>
      </c>
      <c r="C120" s="22">
        <v>59389</v>
      </c>
      <c r="D120" s="22">
        <v>97460</v>
      </c>
      <c r="E120" s="22">
        <v>16170</v>
      </c>
      <c r="F120" s="22"/>
      <c r="G120" s="22"/>
      <c r="H120" s="21"/>
      <c r="I120" s="21"/>
      <c r="J120" s="7">
        <v>202010</v>
      </c>
      <c r="K120" s="22"/>
      <c r="L120" s="22">
        <v>5340</v>
      </c>
      <c r="M120" s="24">
        <v>8487</v>
      </c>
      <c r="N120" s="24">
        <v>0</v>
      </c>
      <c r="O120" s="24">
        <v>6092</v>
      </c>
      <c r="P120" s="24">
        <v>0</v>
      </c>
      <c r="Q120" s="24">
        <v>0</v>
      </c>
      <c r="R120" s="24">
        <v>42916</v>
      </c>
      <c r="S120" s="24">
        <v>33407</v>
      </c>
      <c r="T120" s="22">
        <v>0</v>
      </c>
      <c r="U120" s="22">
        <v>0</v>
      </c>
      <c r="V120" s="22">
        <v>16978</v>
      </c>
      <c r="W120" s="22">
        <v>0</v>
      </c>
      <c r="X120" s="22">
        <v>0</v>
      </c>
    </row>
    <row r="121" spans="1:24" x14ac:dyDescent="0.55000000000000004">
      <c r="A121" s="7">
        <v>202009</v>
      </c>
      <c r="B121" s="22">
        <v>22000</v>
      </c>
      <c r="C121" s="22">
        <v>30470</v>
      </c>
      <c r="D121" s="22">
        <v>28600</v>
      </c>
      <c r="E121" s="22"/>
      <c r="F121" s="22">
        <v>44550</v>
      </c>
      <c r="G121" s="22"/>
      <c r="H121" s="21"/>
      <c r="I121" s="21"/>
      <c r="J121" s="7">
        <v>202009</v>
      </c>
      <c r="K121" s="22"/>
      <c r="L121" s="22">
        <v>6661</v>
      </c>
      <c r="M121" s="24">
        <v>18830</v>
      </c>
      <c r="N121" s="22">
        <v>2015</v>
      </c>
      <c r="O121" s="22">
        <v>2553</v>
      </c>
      <c r="P121" s="22"/>
      <c r="Q121" s="22">
        <v>2812</v>
      </c>
      <c r="R121" s="24">
        <v>52921</v>
      </c>
      <c r="S121" s="24">
        <v>31731</v>
      </c>
      <c r="T121" s="7"/>
      <c r="U121" s="7"/>
      <c r="V121" s="7"/>
      <c r="W121" s="7"/>
      <c r="X121" s="7"/>
    </row>
    <row r="122" spans="1:24" x14ac:dyDescent="0.55000000000000004">
      <c r="A122" s="7">
        <v>202008</v>
      </c>
      <c r="B122" s="22">
        <v>57200</v>
      </c>
      <c r="C122" s="22">
        <v>42328</v>
      </c>
      <c r="D122" s="22">
        <v>55770</v>
      </c>
      <c r="E122" s="22">
        <v>7150</v>
      </c>
      <c r="F122" s="22"/>
      <c r="G122" s="22"/>
      <c r="H122" s="21"/>
      <c r="I122" s="21"/>
      <c r="J122" s="7">
        <v>202008</v>
      </c>
      <c r="K122" s="22"/>
      <c r="L122" s="22">
        <v>3871</v>
      </c>
      <c r="M122" s="22">
        <v>13608</v>
      </c>
      <c r="N122" s="22"/>
      <c r="O122" s="22"/>
      <c r="P122" s="22"/>
      <c r="Q122" s="22"/>
      <c r="R122" s="24">
        <v>18414</v>
      </c>
      <c r="S122" s="24">
        <v>25104</v>
      </c>
      <c r="T122" s="7"/>
      <c r="U122" s="7"/>
      <c r="V122" s="22">
        <v>8432</v>
      </c>
      <c r="W122" s="7"/>
      <c r="X122" s="7"/>
    </row>
    <row r="123" spans="1:24" x14ac:dyDescent="0.55000000000000004">
      <c r="A123" s="7">
        <v>202007</v>
      </c>
      <c r="B123" s="22"/>
      <c r="C123" s="22">
        <v>23969</v>
      </c>
      <c r="D123" s="22">
        <v>66220</v>
      </c>
      <c r="E123" s="22">
        <v>12100</v>
      </c>
      <c r="F123" s="22"/>
      <c r="G123" s="22">
        <v>8800</v>
      </c>
      <c r="H123" s="21"/>
      <c r="I123" s="21"/>
      <c r="J123" s="7">
        <v>202007</v>
      </c>
      <c r="K123" s="22"/>
      <c r="L123" s="22"/>
      <c r="M123" s="22">
        <v>4167</v>
      </c>
      <c r="N123" s="22"/>
      <c r="O123" s="22"/>
      <c r="P123" s="22"/>
      <c r="Q123" s="22"/>
      <c r="R123" s="24">
        <v>11095</v>
      </c>
      <c r="S123" s="24">
        <v>18421</v>
      </c>
      <c r="T123" s="7"/>
      <c r="U123" s="7"/>
      <c r="V123" s="22">
        <v>6155</v>
      </c>
      <c r="W123" s="7"/>
      <c r="X123" s="7"/>
    </row>
    <row r="124" spans="1:24" x14ac:dyDescent="0.55000000000000004">
      <c r="A124" s="7">
        <v>202006</v>
      </c>
      <c r="B124" s="22"/>
      <c r="C124" s="22">
        <v>6314</v>
      </c>
      <c r="D124" s="22">
        <v>4400</v>
      </c>
      <c r="E124" s="22">
        <v>2200</v>
      </c>
      <c r="F124" s="22"/>
      <c r="G124" s="22"/>
      <c r="H124" s="21"/>
      <c r="I124" s="21"/>
      <c r="J124" s="7">
        <v>202006</v>
      </c>
      <c r="K124" s="22"/>
      <c r="L124" s="22"/>
      <c r="M124" s="22">
        <v>11847</v>
      </c>
      <c r="N124" s="22">
        <v>1287</v>
      </c>
      <c r="O124" s="22"/>
      <c r="P124" s="22"/>
      <c r="Q124" s="22">
        <v>6126</v>
      </c>
      <c r="R124" s="24">
        <v>22182</v>
      </c>
      <c r="S124" s="24">
        <v>4890</v>
      </c>
      <c r="T124" s="7"/>
      <c r="U124" s="7"/>
      <c r="V124" s="22">
        <v>6219</v>
      </c>
      <c r="W124" s="7"/>
      <c r="X124" s="7"/>
    </row>
    <row r="125" spans="1:24" x14ac:dyDescent="0.55000000000000004">
      <c r="A125" s="7">
        <v>202005</v>
      </c>
      <c r="B125" s="22">
        <v>64900</v>
      </c>
      <c r="C125" s="22">
        <v>21571</v>
      </c>
      <c r="D125" s="22">
        <v>23100</v>
      </c>
      <c r="E125" s="22">
        <v>24200</v>
      </c>
      <c r="F125" s="22"/>
      <c r="G125" s="22"/>
      <c r="H125" s="21"/>
      <c r="I125" s="21"/>
      <c r="J125" s="7">
        <v>202005</v>
      </c>
      <c r="K125" s="22"/>
      <c r="L125" s="22">
        <v>3260</v>
      </c>
      <c r="M125" s="22">
        <v>16506</v>
      </c>
      <c r="N125" s="22"/>
      <c r="O125" s="22"/>
      <c r="P125" s="22">
        <v>10830</v>
      </c>
      <c r="Q125" s="22">
        <v>10633</v>
      </c>
      <c r="R125" s="24">
        <v>48602</v>
      </c>
      <c r="S125" s="24">
        <v>24048</v>
      </c>
      <c r="T125" s="7"/>
      <c r="U125" s="7"/>
      <c r="V125" s="22">
        <v>12612</v>
      </c>
      <c r="W125" s="7"/>
      <c r="X125" s="7"/>
    </row>
    <row r="126" spans="1:24" x14ac:dyDescent="0.55000000000000004">
      <c r="A126" s="7">
        <v>202004</v>
      </c>
      <c r="B126" s="22"/>
      <c r="C126" s="22">
        <v>60302</v>
      </c>
      <c r="D126" s="22">
        <v>29700</v>
      </c>
      <c r="E126" s="22"/>
      <c r="F126" s="22">
        <v>26400</v>
      </c>
      <c r="G126" s="22">
        <v>13200</v>
      </c>
      <c r="H126" s="21"/>
      <c r="I126" s="21"/>
      <c r="J126" s="7">
        <v>202004</v>
      </c>
      <c r="K126" s="22"/>
      <c r="L126" s="22"/>
      <c r="M126" s="22">
        <v>3982</v>
      </c>
      <c r="N126" s="22">
        <v>4721</v>
      </c>
      <c r="O126" s="22">
        <v>2451</v>
      </c>
      <c r="P126" s="22">
        <v>1731</v>
      </c>
      <c r="Q126" s="22">
        <v>1256</v>
      </c>
      <c r="R126" s="24">
        <v>79600</v>
      </c>
      <c r="S126" s="24">
        <v>8777</v>
      </c>
      <c r="T126" s="7"/>
      <c r="U126" s="7"/>
      <c r="V126" s="22">
        <v>3846</v>
      </c>
      <c r="W126" s="7"/>
      <c r="X126" s="7"/>
    </row>
    <row r="127" spans="1:24" x14ac:dyDescent="0.55000000000000004">
      <c r="A127" s="7">
        <v>202003</v>
      </c>
      <c r="B127" s="22"/>
      <c r="C127" s="22">
        <v>45551</v>
      </c>
      <c r="D127" s="22">
        <v>50600</v>
      </c>
      <c r="E127" s="22">
        <v>20350</v>
      </c>
      <c r="F127" s="22"/>
      <c r="G127" s="22"/>
      <c r="H127" s="21"/>
      <c r="I127" s="21"/>
      <c r="J127" s="7">
        <v>202003</v>
      </c>
      <c r="K127" s="22"/>
      <c r="L127" s="22">
        <v>4682</v>
      </c>
      <c r="M127" s="22">
        <v>26418</v>
      </c>
      <c r="N127" s="22">
        <v>3154</v>
      </c>
      <c r="O127" s="22">
        <v>4124</v>
      </c>
      <c r="P127" s="22">
        <v>5413</v>
      </c>
      <c r="Q127" s="22"/>
      <c r="R127" s="24">
        <v>29596</v>
      </c>
      <c r="S127" s="24">
        <v>13671</v>
      </c>
      <c r="T127" s="7"/>
      <c r="U127" s="24">
        <v>419</v>
      </c>
      <c r="V127" s="7"/>
      <c r="W127" s="7"/>
      <c r="X127" s="7"/>
    </row>
    <row r="128" spans="1:24" x14ac:dyDescent="0.55000000000000004">
      <c r="A128" s="7">
        <v>202002</v>
      </c>
      <c r="B128" s="22"/>
      <c r="C128" s="22">
        <v>23672</v>
      </c>
      <c r="D128" s="22">
        <v>17380</v>
      </c>
      <c r="E128" s="22"/>
      <c r="F128" s="22"/>
      <c r="G128" s="22"/>
      <c r="H128" s="21"/>
      <c r="I128" s="21"/>
      <c r="J128" s="7">
        <v>202002</v>
      </c>
      <c r="K128" s="22"/>
      <c r="L128" s="22"/>
      <c r="M128" s="22">
        <v>5333</v>
      </c>
      <c r="N128" s="22">
        <v>3882</v>
      </c>
      <c r="O128" s="22">
        <v>4908</v>
      </c>
      <c r="P128" s="22">
        <v>4571</v>
      </c>
      <c r="Q128" s="22">
        <v>7218</v>
      </c>
      <c r="R128" s="24">
        <v>29748</v>
      </c>
      <c r="S128" s="24">
        <v>14583</v>
      </c>
      <c r="T128" s="24">
        <v>728</v>
      </c>
      <c r="U128" s="7"/>
      <c r="V128" s="7"/>
      <c r="W128" s="7"/>
      <c r="X128" s="7"/>
    </row>
    <row r="129" spans="1:28" ht="18.5" thickBot="1" x14ac:dyDescent="0.6">
      <c r="A129" s="14">
        <v>202001</v>
      </c>
      <c r="B129" s="49"/>
      <c r="C129" s="49">
        <v>30998</v>
      </c>
      <c r="D129" s="49">
        <v>47630</v>
      </c>
      <c r="E129" s="49"/>
      <c r="F129" s="49">
        <v>2200</v>
      </c>
      <c r="G129" s="49"/>
      <c r="H129" s="21"/>
      <c r="I129" s="21"/>
      <c r="J129" s="14">
        <v>202001</v>
      </c>
      <c r="K129" s="49"/>
      <c r="L129" s="49">
        <v>2121</v>
      </c>
      <c r="M129" s="49">
        <v>49137</v>
      </c>
      <c r="N129" s="49">
        <v>4568</v>
      </c>
      <c r="O129" s="49">
        <v>4798</v>
      </c>
      <c r="P129" s="49">
        <v>12367</v>
      </c>
      <c r="Q129" s="49">
        <v>17157</v>
      </c>
      <c r="R129" s="14">
        <v>56290</v>
      </c>
      <c r="S129" s="14">
        <v>12755</v>
      </c>
      <c r="T129" s="14">
        <v>809</v>
      </c>
      <c r="U129" s="14"/>
      <c r="V129" s="14"/>
      <c r="W129" s="14"/>
      <c r="X129" s="14"/>
    </row>
    <row r="130" spans="1:28" ht="18.5" thickTop="1" x14ac:dyDescent="0.55000000000000004">
      <c r="A130" s="2" t="s">
        <v>11</v>
      </c>
      <c r="B130" s="26">
        <f t="shared" ref="B130:G130" si="11">SUM(B118:B129)</f>
        <v>183700</v>
      </c>
      <c r="C130" s="26">
        <f>SUM(C118:C129)</f>
        <v>439588</v>
      </c>
      <c r="D130" s="26">
        <f t="shared" si="11"/>
        <v>481360</v>
      </c>
      <c r="E130" s="26">
        <f t="shared" si="11"/>
        <v>82170</v>
      </c>
      <c r="F130" s="26">
        <f t="shared" si="11"/>
        <v>73150</v>
      </c>
      <c r="G130" s="26">
        <f t="shared" si="11"/>
        <v>22000</v>
      </c>
      <c r="H130" s="21"/>
      <c r="I130" s="21"/>
      <c r="J130" s="2" t="s">
        <v>11</v>
      </c>
      <c r="K130" s="26">
        <f t="shared" ref="K130:L130" si="12">SUM(K118:K129)</f>
        <v>19629</v>
      </c>
      <c r="L130" s="26">
        <f t="shared" si="12"/>
        <v>36230</v>
      </c>
      <c r="M130" s="26">
        <f>SUM(M118:M129)</f>
        <v>205739</v>
      </c>
      <c r="N130" s="26">
        <f t="shared" ref="N130:X130" si="13">SUM(N118:N129)</f>
        <v>37099</v>
      </c>
      <c r="O130" s="26">
        <f t="shared" si="13"/>
        <v>47872</v>
      </c>
      <c r="P130" s="26">
        <f t="shared" si="13"/>
        <v>41512</v>
      </c>
      <c r="Q130" s="26">
        <f t="shared" si="13"/>
        <v>48010</v>
      </c>
      <c r="R130" s="26">
        <f t="shared" si="13"/>
        <v>502916</v>
      </c>
      <c r="S130" s="26">
        <f t="shared" si="13"/>
        <v>252860</v>
      </c>
      <c r="T130" s="26">
        <f t="shared" si="13"/>
        <v>22047</v>
      </c>
      <c r="U130" s="26">
        <f t="shared" si="13"/>
        <v>7533</v>
      </c>
      <c r="V130" s="26">
        <f t="shared" si="13"/>
        <v>104509</v>
      </c>
      <c r="W130" s="26">
        <f t="shared" si="13"/>
        <v>4313</v>
      </c>
      <c r="X130" s="26">
        <f t="shared" si="13"/>
        <v>4292</v>
      </c>
    </row>
    <row r="131" spans="1:28" x14ac:dyDescent="0.55000000000000004">
      <c r="A131" s="90" t="s">
        <v>135</v>
      </c>
      <c r="B131" s="90"/>
      <c r="C131" s="47">
        <f>B130+C130+D130+E130+F130+G130</f>
        <v>1281968</v>
      </c>
      <c r="J131" s="90" t="s">
        <v>136</v>
      </c>
      <c r="K131" s="90"/>
      <c r="L131" s="47">
        <f>K130+L130+M130+N130+O130+P130+Q130+R130+S130+T130+U130+V130+W130+X130</f>
        <v>1334561</v>
      </c>
    </row>
    <row r="132" spans="1:28" x14ac:dyDescent="0.55000000000000004">
      <c r="A132" s="84"/>
      <c r="B132" s="84"/>
      <c r="C132" s="47"/>
      <c r="J132" s="84"/>
      <c r="K132" s="84"/>
      <c r="L132" s="47"/>
    </row>
    <row r="133" spans="1:28" ht="22.5" x14ac:dyDescent="0.55000000000000004">
      <c r="A133" s="87" t="s">
        <v>151</v>
      </c>
      <c r="B133" s="87"/>
      <c r="C133" s="88">
        <v>115436636</v>
      </c>
      <c r="D133" s="87"/>
    </row>
    <row r="134" spans="1:28" ht="22.5" x14ac:dyDescent="0.55000000000000004">
      <c r="A134" s="87" t="s">
        <v>144</v>
      </c>
      <c r="B134" s="87"/>
      <c r="C134" s="88">
        <f>B15+B32+B49+B113+C131+L131+D95+L113</f>
        <v>53196793.799999997</v>
      </c>
      <c r="D134" s="87"/>
    </row>
    <row r="135" spans="1:28" ht="22.5" x14ac:dyDescent="0.55000000000000004">
      <c r="A135" s="87" t="s">
        <v>145</v>
      </c>
      <c r="B135" s="87"/>
      <c r="C135" s="89">
        <f>C134/C133</f>
        <v>0.46083111604187771</v>
      </c>
      <c r="D135" s="89"/>
      <c r="E135" s="21"/>
    </row>
    <row r="138" spans="1:28" ht="3" customHeight="1" x14ac:dyDescent="0.55000000000000004">
      <c r="A138" s="77"/>
      <c r="B138" s="78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80"/>
      <c r="P138" s="80"/>
      <c r="Q138" s="80"/>
      <c r="R138" s="80"/>
      <c r="S138" s="80"/>
      <c r="T138" s="80"/>
      <c r="U138" s="80"/>
      <c r="V138" s="80"/>
      <c r="W138" s="80"/>
    </row>
    <row r="141" spans="1:28" x14ac:dyDescent="0.55000000000000004">
      <c r="A141" t="s">
        <v>53</v>
      </c>
    </row>
    <row r="142" spans="1:28" s="1" customFormat="1" ht="18.5" thickBot="1" x14ac:dyDescent="0.6">
      <c r="A142" s="44"/>
      <c r="B142" s="3" t="s">
        <v>54</v>
      </c>
      <c r="C142" s="9" t="s">
        <v>52</v>
      </c>
      <c r="D142" s="44" t="s">
        <v>65</v>
      </c>
      <c r="E142" s="3" t="s">
        <v>66</v>
      </c>
      <c r="F142" s="3" t="s">
        <v>67</v>
      </c>
      <c r="G142" s="3" t="s">
        <v>128</v>
      </c>
      <c r="H142" s="3" t="s">
        <v>129</v>
      </c>
      <c r="J142" t="s">
        <v>26</v>
      </c>
      <c r="K142"/>
      <c r="L142"/>
      <c r="M142"/>
      <c r="N142"/>
      <c r="O142"/>
      <c r="P142"/>
      <c r="Q142" t="s">
        <v>6</v>
      </c>
      <c r="R142"/>
      <c r="S142"/>
      <c r="T142"/>
      <c r="U142"/>
      <c r="V142"/>
      <c r="W142" t="s">
        <v>28</v>
      </c>
      <c r="X142"/>
      <c r="Y142"/>
      <c r="Z142"/>
      <c r="AA142"/>
      <c r="AB142"/>
    </row>
    <row r="143" spans="1:28" x14ac:dyDescent="0.55000000000000004">
      <c r="A143" s="7">
        <v>202012</v>
      </c>
      <c r="B143" s="22">
        <v>223300</v>
      </c>
      <c r="C143" s="22">
        <v>22000</v>
      </c>
      <c r="D143" s="22">
        <v>102300</v>
      </c>
      <c r="E143" s="22">
        <v>472395</v>
      </c>
      <c r="F143" s="22">
        <v>338690</v>
      </c>
      <c r="G143" s="24">
        <v>0</v>
      </c>
      <c r="H143" s="24">
        <v>0</v>
      </c>
      <c r="I143" s="21"/>
      <c r="J143" s="34"/>
      <c r="K143" s="5" t="s">
        <v>20</v>
      </c>
      <c r="L143" s="5" t="s">
        <v>21</v>
      </c>
      <c r="M143" s="5" t="s">
        <v>22</v>
      </c>
      <c r="N143" s="5" t="s">
        <v>23</v>
      </c>
      <c r="O143" s="5" t="s">
        <v>24</v>
      </c>
      <c r="P143" s="6" t="s">
        <v>25</v>
      </c>
      <c r="Q143" s="4" t="s">
        <v>20</v>
      </c>
      <c r="R143" s="5" t="s">
        <v>21</v>
      </c>
      <c r="S143" s="5" t="s">
        <v>22</v>
      </c>
      <c r="T143" s="5" t="s">
        <v>23</v>
      </c>
      <c r="U143" s="5" t="s">
        <v>24</v>
      </c>
      <c r="V143" s="36" t="s">
        <v>25</v>
      </c>
      <c r="W143" s="4" t="s">
        <v>20</v>
      </c>
      <c r="X143" s="5" t="s">
        <v>21</v>
      </c>
      <c r="Y143" s="5" t="s">
        <v>22</v>
      </c>
      <c r="Z143" s="5" t="s">
        <v>23</v>
      </c>
      <c r="AA143" s="5" t="s">
        <v>24</v>
      </c>
      <c r="AB143" s="6" t="s">
        <v>25</v>
      </c>
    </row>
    <row r="144" spans="1:28" x14ac:dyDescent="0.55000000000000004">
      <c r="A144" s="7">
        <v>202011</v>
      </c>
      <c r="B144" s="22">
        <v>155320</v>
      </c>
      <c r="C144" s="22"/>
      <c r="D144" s="22"/>
      <c r="E144" s="22">
        <v>148695</v>
      </c>
      <c r="F144" s="22">
        <v>78540</v>
      </c>
      <c r="G144" s="24">
        <v>0</v>
      </c>
      <c r="H144" s="24">
        <v>0</v>
      </c>
      <c r="I144" s="21"/>
      <c r="J144" s="35">
        <v>2018</v>
      </c>
      <c r="K144" s="22">
        <f>Q144*110</f>
        <v>544500</v>
      </c>
      <c r="L144" s="22">
        <f>R144*110</f>
        <v>765600</v>
      </c>
      <c r="M144" s="22">
        <f t="shared" ref="M144:M145" si="14">S144*110</f>
        <v>640200</v>
      </c>
      <c r="N144" s="22">
        <f t="shared" ref="N144:N145" si="15">T144*110</f>
        <v>544500</v>
      </c>
      <c r="O144" s="22">
        <f t="shared" ref="O144:O145" si="16">U144*110</f>
        <v>765600</v>
      </c>
      <c r="P144" s="28">
        <f t="shared" ref="P144:P145" si="17">V144*110</f>
        <v>640200</v>
      </c>
      <c r="Q144" s="27">
        <v>4950</v>
      </c>
      <c r="R144" s="22">
        <v>6960</v>
      </c>
      <c r="S144" s="22">
        <v>5820</v>
      </c>
      <c r="T144" s="22">
        <v>4950</v>
      </c>
      <c r="U144" s="22">
        <v>6960</v>
      </c>
      <c r="V144" s="25">
        <v>5820</v>
      </c>
      <c r="W144" s="38">
        <v>30000</v>
      </c>
      <c r="X144" s="24">
        <v>24000</v>
      </c>
      <c r="Y144" s="24">
        <v>12000</v>
      </c>
      <c r="Z144" s="24">
        <v>30000</v>
      </c>
      <c r="AA144" s="24">
        <v>24000</v>
      </c>
      <c r="AB144" s="39">
        <v>12000</v>
      </c>
    </row>
    <row r="145" spans="1:28" ht="18.5" thickBot="1" x14ac:dyDescent="0.6">
      <c r="A145" s="7">
        <v>202010</v>
      </c>
      <c r="B145" s="22">
        <v>336600</v>
      </c>
      <c r="C145" s="22"/>
      <c r="D145" s="22"/>
      <c r="E145" s="22"/>
      <c r="F145" s="22">
        <v>80300</v>
      </c>
      <c r="G145" s="24">
        <v>0</v>
      </c>
      <c r="H145" s="24">
        <v>0</v>
      </c>
      <c r="I145" s="21"/>
      <c r="J145" s="65">
        <v>2019</v>
      </c>
      <c r="K145" s="49">
        <f>Q145*110</f>
        <v>0</v>
      </c>
      <c r="L145" s="49">
        <f>R145*110</f>
        <v>1020800</v>
      </c>
      <c r="M145" s="49">
        <f t="shared" si="14"/>
        <v>0</v>
      </c>
      <c r="N145" s="49">
        <f t="shared" si="15"/>
        <v>0</v>
      </c>
      <c r="O145" s="49">
        <f t="shared" si="16"/>
        <v>0</v>
      </c>
      <c r="P145" s="66">
        <f t="shared" si="17"/>
        <v>0</v>
      </c>
      <c r="Q145" s="29"/>
      <c r="R145" s="30">
        <v>9280</v>
      </c>
      <c r="S145" s="30"/>
      <c r="T145" s="30"/>
      <c r="U145" s="30"/>
      <c r="V145" s="37"/>
      <c r="W145" s="27"/>
      <c r="X145" s="22">
        <v>32000</v>
      </c>
      <c r="Y145" s="22"/>
      <c r="Z145" s="22"/>
      <c r="AA145" s="22"/>
      <c r="AB145" s="28"/>
    </row>
    <row r="146" spans="1:28" ht="19" thickTop="1" thickBot="1" x14ac:dyDescent="0.6">
      <c r="A146" s="7">
        <v>202009</v>
      </c>
      <c r="B146" s="22">
        <v>111540</v>
      </c>
      <c r="C146" s="22"/>
      <c r="D146" s="22">
        <v>204600</v>
      </c>
      <c r="E146" s="22"/>
      <c r="F146" s="22">
        <v>97460</v>
      </c>
      <c r="G146" s="24"/>
      <c r="H146" s="24"/>
      <c r="I146" s="21"/>
      <c r="J146" s="32" t="s">
        <v>27</v>
      </c>
      <c r="K146" s="64">
        <f>SUM(K144:K145)</f>
        <v>544500</v>
      </c>
      <c r="L146" s="64">
        <f t="shared" ref="L146:P146" si="18">SUM(L144:L145)</f>
        <v>1786400</v>
      </c>
      <c r="M146" s="64">
        <f t="shared" si="18"/>
        <v>640200</v>
      </c>
      <c r="N146" s="64">
        <f t="shared" si="18"/>
        <v>544500</v>
      </c>
      <c r="O146" s="64">
        <f t="shared" si="18"/>
        <v>765600</v>
      </c>
      <c r="P146" s="33">
        <f t="shared" si="18"/>
        <v>640200</v>
      </c>
      <c r="Q146" s="21"/>
      <c r="R146" s="21"/>
      <c r="S146" s="21"/>
      <c r="T146" s="21"/>
      <c r="U146" s="21"/>
      <c r="V146" s="21"/>
      <c r="W146" s="29">
        <f>SUM(W144:W145)</f>
        <v>30000</v>
      </c>
      <c r="X146" s="30">
        <f>SUM(X144:X145)</f>
        <v>56000</v>
      </c>
      <c r="Y146" s="30">
        <f t="shared" ref="Y146:AB146" si="19">SUM(Y144:Y145)</f>
        <v>12000</v>
      </c>
      <c r="Z146" s="30">
        <f t="shared" si="19"/>
        <v>30000</v>
      </c>
      <c r="AA146" s="30">
        <f t="shared" si="19"/>
        <v>24000</v>
      </c>
      <c r="AB146" s="31">
        <f t="shared" si="19"/>
        <v>12000</v>
      </c>
    </row>
    <row r="147" spans="1:28" x14ac:dyDescent="0.55000000000000004">
      <c r="A147" s="7">
        <v>202008</v>
      </c>
      <c r="B147" s="22">
        <v>267300</v>
      </c>
      <c r="C147" s="22"/>
      <c r="D147" s="22">
        <v>102300</v>
      </c>
      <c r="E147" s="22"/>
      <c r="F147" s="22">
        <v>97460</v>
      </c>
      <c r="G147" s="24"/>
      <c r="H147" s="24"/>
      <c r="I147" s="21"/>
      <c r="J147" s="67" t="s">
        <v>140</v>
      </c>
      <c r="K147" s="60">
        <f>K146+L146+M146+N146+O146+P146</f>
        <v>4921400</v>
      </c>
      <c r="L147" s="23"/>
      <c r="M147" s="23"/>
      <c r="N147" s="23"/>
      <c r="O147" s="23"/>
      <c r="P147" s="23"/>
      <c r="Q147" s="21"/>
      <c r="R147" s="21"/>
      <c r="S147" s="21"/>
      <c r="T147" s="21"/>
      <c r="U147" s="21"/>
      <c r="V147" s="21"/>
    </row>
    <row r="148" spans="1:28" x14ac:dyDescent="0.55000000000000004">
      <c r="A148" s="7">
        <v>202007</v>
      </c>
      <c r="B148" s="22">
        <v>170500</v>
      </c>
      <c r="C148" s="22"/>
      <c r="D148" s="22"/>
      <c r="E148" s="22">
        <v>680599</v>
      </c>
      <c r="F148" s="22">
        <v>109780</v>
      </c>
      <c r="G148" s="24"/>
      <c r="H148" s="24">
        <v>114917</v>
      </c>
      <c r="I148" s="21"/>
      <c r="J148" s="17"/>
      <c r="K148" s="23"/>
      <c r="L148" s="23"/>
      <c r="M148" s="23"/>
      <c r="N148" s="23"/>
      <c r="O148" s="23"/>
      <c r="P148" s="23"/>
      <c r="Q148" s="21"/>
      <c r="R148" s="21"/>
      <c r="S148" s="21"/>
      <c r="T148" s="21"/>
      <c r="U148" s="21"/>
      <c r="V148" s="21"/>
    </row>
    <row r="149" spans="1:28" x14ac:dyDescent="0.55000000000000004">
      <c r="A149" s="7">
        <v>202006</v>
      </c>
      <c r="B149" s="22"/>
      <c r="C149" s="22"/>
      <c r="D149" s="22"/>
      <c r="E149" s="22"/>
      <c r="F149" s="22"/>
      <c r="G149" s="24">
        <v>41250</v>
      </c>
      <c r="H149" s="24">
        <v>13200</v>
      </c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1:28" x14ac:dyDescent="0.55000000000000004">
      <c r="A150" s="7">
        <v>202005</v>
      </c>
      <c r="B150" s="22">
        <v>28820</v>
      </c>
      <c r="C150" s="22"/>
      <c r="D150" s="22"/>
      <c r="E150" s="22">
        <v>632632</v>
      </c>
      <c r="F150" s="22"/>
      <c r="G150" s="22"/>
      <c r="H150" s="22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1:28" x14ac:dyDescent="0.55000000000000004">
      <c r="A151" s="7">
        <v>202004</v>
      </c>
      <c r="B151" s="22">
        <v>1067440</v>
      </c>
      <c r="C151" s="22"/>
      <c r="D151" s="22"/>
      <c r="E151" s="22">
        <v>573859</v>
      </c>
      <c r="F151" s="22">
        <v>307340</v>
      </c>
      <c r="G151" s="22"/>
      <c r="H151" s="22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1:28" x14ac:dyDescent="0.55000000000000004">
      <c r="A152" s="7">
        <v>202003</v>
      </c>
      <c r="B152" s="22">
        <v>1139820</v>
      </c>
      <c r="C152" s="22"/>
      <c r="D152" s="22"/>
      <c r="E152" s="22">
        <v>385385</v>
      </c>
      <c r="F152" s="22">
        <v>432300</v>
      </c>
      <c r="G152" s="22"/>
      <c r="H152" s="22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1:28" x14ac:dyDescent="0.55000000000000004">
      <c r="A153" s="7">
        <v>202002</v>
      </c>
      <c r="B153" s="22">
        <v>551980</v>
      </c>
      <c r="C153" s="22"/>
      <c r="D153" s="22">
        <v>438900</v>
      </c>
      <c r="E153" s="22">
        <v>301752</v>
      </c>
      <c r="F153" s="22">
        <v>160380</v>
      </c>
      <c r="G153" s="22"/>
      <c r="H153" s="22">
        <v>282920</v>
      </c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28" ht="18.5" thickBot="1" x14ac:dyDescent="0.6">
      <c r="A154" s="14">
        <v>202001</v>
      </c>
      <c r="B154" s="49">
        <v>3300</v>
      </c>
      <c r="C154" s="49"/>
      <c r="D154" s="49"/>
      <c r="E154" s="49">
        <v>209671</v>
      </c>
      <c r="F154" s="49">
        <v>46200</v>
      </c>
      <c r="G154" s="49"/>
      <c r="H154" s="49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1:28" ht="18.5" thickTop="1" x14ac:dyDescent="0.55000000000000004">
      <c r="A155" s="2" t="s">
        <v>11</v>
      </c>
      <c r="B155" s="26">
        <f>SUM(B143:B154)</f>
        <v>4055920</v>
      </c>
      <c r="C155" s="26">
        <f t="shared" ref="C155:H155" si="20">SUM(C143:C154)</f>
        <v>22000</v>
      </c>
      <c r="D155" s="26">
        <f t="shared" si="20"/>
        <v>848100</v>
      </c>
      <c r="E155" s="26">
        <f t="shared" si="20"/>
        <v>3404988</v>
      </c>
      <c r="F155" s="26">
        <f t="shared" si="20"/>
        <v>1748450</v>
      </c>
      <c r="G155" s="26">
        <f t="shared" si="20"/>
        <v>41250</v>
      </c>
      <c r="H155" s="26">
        <f t="shared" si="20"/>
        <v>411037</v>
      </c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28" x14ac:dyDescent="0.55000000000000004">
      <c r="A156" s="90" t="s">
        <v>139</v>
      </c>
      <c r="B156" s="90"/>
      <c r="C156" s="63">
        <f>B155+C155+D155+E155+F155+G155+H155</f>
        <v>10531745</v>
      </c>
      <c r="D156" s="23"/>
      <c r="E156" s="23"/>
      <c r="F156" s="23"/>
      <c r="G156" s="23"/>
      <c r="H156" s="23"/>
      <c r="I156" s="21"/>
      <c r="J156" s="21"/>
      <c r="K156" s="21"/>
      <c r="L156" s="21"/>
      <c r="M156" s="21"/>
      <c r="N156" s="21"/>
      <c r="O156" s="21"/>
      <c r="P156" s="21"/>
      <c r="Q156" s="21"/>
    </row>
    <row r="159" spans="1:28" x14ac:dyDescent="0.55000000000000004">
      <c r="A159" t="s">
        <v>132</v>
      </c>
      <c r="G159" t="s">
        <v>133</v>
      </c>
      <c r="J159" t="s">
        <v>134</v>
      </c>
    </row>
    <row r="160" spans="1:28" s="1" customFormat="1" x14ac:dyDescent="0.55000000000000004">
      <c r="A160" s="44"/>
      <c r="B160" s="3" t="s">
        <v>61</v>
      </c>
      <c r="C160" s="3" t="s">
        <v>62</v>
      </c>
      <c r="D160" s="3" t="s">
        <v>63</v>
      </c>
      <c r="E160" s="3" t="s">
        <v>64</v>
      </c>
      <c r="F160" s="17"/>
      <c r="G160" s="44"/>
      <c r="H160" s="3" t="s">
        <v>68</v>
      </c>
      <c r="J160" s="44"/>
      <c r="K160" s="3" t="s">
        <v>112</v>
      </c>
      <c r="L160" s="42" t="s">
        <v>113</v>
      </c>
      <c r="M160" s="9" t="s">
        <v>107</v>
      </c>
      <c r="N160" s="3" t="s">
        <v>109</v>
      </c>
      <c r="O160" s="3" t="s">
        <v>130</v>
      </c>
      <c r="P160" s="3" t="s">
        <v>110</v>
      </c>
    </row>
    <row r="161" spans="1:18" x14ac:dyDescent="0.55000000000000004">
      <c r="A161" s="7">
        <v>202012</v>
      </c>
      <c r="B161" s="22">
        <v>4883</v>
      </c>
      <c r="C161" s="22">
        <v>7600</v>
      </c>
      <c r="D161" s="22">
        <v>4858</v>
      </c>
      <c r="E161" s="22">
        <v>2205</v>
      </c>
      <c r="F161" s="23"/>
      <c r="G161" s="7">
        <v>202012</v>
      </c>
      <c r="H161" s="24">
        <v>0</v>
      </c>
      <c r="I161" s="52"/>
      <c r="J161" s="7">
        <v>202012</v>
      </c>
      <c r="K161" s="24"/>
      <c r="L161" s="24"/>
      <c r="M161" s="24">
        <v>6000</v>
      </c>
      <c r="N161" s="24">
        <v>30000</v>
      </c>
      <c r="O161" s="24"/>
      <c r="P161" s="24"/>
      <c r="Q161" s="21"/>
      <c r="R161" s="21"/>
    </row>
    <row r="162" spans="1:18" x14ac:dyDescent="0.55000000000000004">
      <c r="A162" s="7">
        <v>202011</v>
      </c>
      <c r="B162" s="22">
        <v>3733</v>
      </c>
      <c r="C162" s="22">
        <v>15100</v>
      </c>
      <c r="D162" s="22">
        <v>2820</v>
      </c>
      <c r="E162" s="22">
        <v>1805</v>
      </c>
      <c r="F162" s="23"/>
      <c r="G162" s="7">
        <v>202011</v>
      </c>
      <c r="H162" s="24">
        <v>0</v>
      </c>
      <c r="I162" s="52"/>
      <c r="J162" s="7">
        <v>202011</v>
      </c>
      <c r="K162" s="24"/>
      <c r="L162" s="24"/>
      <c r="M162" s="24">
        <v>12252</v>
      </c>
      <c r="N162" s="24">
        <v>26640</v>
      </c>
      <c r="O162" s="24"/>
      <c r="P162" s="24"/>
      <c r="Q162" s="21"/>
      <c r="R162" s="21"/>
    </row>
    <row r="163" spans="1:18" x14ac:dyDescent="0.55000000000000004">
      <c r="A163" s="7">
        <v>202010</v>
      </c>
      <c r="B163" s="22">
        <v>4573</v>
      </c>
      <c r="C163" s="22">
        <v>4400</v>
      </c>
      <c r="D163" s="22">
        <v>2748</v>
      </c>
      <c r="E163" s="22">
        <v>2834</v>
      </c>
      <c r="F163" s="23"/>
      <c r="G163" s="7">
        <v>202010</v>
      </c>
      <c r="H163" s="24">
        <v>200240</v>
      </c>
      <c r="I163" s="52"/>
      <c r="J163" s="7">
        <v>202010</v>
      </c>
      <c r="K163" s="24"/>
      <c r="L163" s="24"/>
      <c r="M163" s="24">
        <v>4616</v>
      </c>
      <c r="N163" s="24">
        <v>35640</v>
      </c>
      <c r="O163" s="24"/>
      <c r="P163" s="24"/>
      <c r="Q163" s="52"/>
      <c r="R163" s="21"/>
    </row>
    <row r="164" spans="1:18" x14ac:dyDescent="0.55000000000000004">
      <c r="A164" s="7">
        <v>202009</v>
      </c>
      <c r="B164" s="22">
        <v>1955</v>
      </c>
      <c r="C164" s="22">
        <v>2900</v>
      </c>
      <c r="D164" s="22">
        <v>2295</v>
      </c>
      <c r="E164" s="22">
        <v>1687</v>
      </c>
      <c r="F164" s="23"/>
      <c r="G164" s="7">
        <v>202009</v>
      </c>
      <c r="H164" s="24">
        <v>112741</v>
      </c>
      <c r="I164" s="52"/>
      <c r="J164" s="7">
        <v>202009</v>
      </c>
      <c r="K164" s="24"/>
      <c r="L164" s="24"/>
      <c r="M164" s="24">
        <v>2964</v>
      </c>
      <c r="N164" s="24">
        <v>18840</v>
      </c>
      <c r="O164" s="24"/>
      <c r="P164" s="24"/>
      <c r="Q164" s="52"/>
      <c r="R164" s="21"/>
    </row>
    <row r="165" spans="1:18" x14ac:dyDescent="0.55000000000000004">
      <c r="A165" s="7">
        <v>202008</v>
      </c>
      <c r="B165" s="22">
        <v>3386</v>
      </c>
      <c r="C165" s="22">
        <v>2600</v>
      </c>
      <c r="D165" s="22">
        <v>3277</v>
      </c>
      <c r="E165" s="22">
        <v>2987</v>
      </c>
      <c r="F165" s="23"/>
      <c r="G165" s="7">
        <v>202008</v>
      </c>
      <c r="H165" s="24">
        <v>183094</v>
      </c>
      <c r="I165" s="52"/>
      <c r="J165" s="7">
        <v>202008</v>
      </c>
      <c r="K165" s="24"/>
      <c r="L165" s="24"/>
      <c r="M165" s="24">
        <v>7595</v>
      </c>
      <c r="N165" s="24">
        <v>38920</v>
      </c>
      <c r="O165" s="24"/>
      <c r="P165" s="24"/>
      <c r="Q165" s="21"/>
      <c r="R165" s="21"/>
    </row>
    <row r="166" spans="1:18" x14ac:dyDescent="0.55000000000000004">
      <c r="A166" s="7">
        <v>202007</v>
      </c>
      <c r="B166" s="22">
        <v>6958</v>
      </c>
      <c r="C166" s="22">
        <v>4500</v>
      </c>
      <c r="D166" s="22">
        <v>4977</v>
      </c>
      <c r="E166" s="22">
        <v>2512</v>
      </c>
      <c r="F166" s="23"/>
      <c r="G166" s="7">
        <v>202007</v>
      </c>
      <c r="H166" s="24">
        <v>323139</v>
      </c>
      <c r="I166" s="52"/>
      <c r="J166" s="7">
        <v>202007</v>
      </c>
      <c r="K166" s="24"/>
      <c r="L166" s="24">
        <v>14872</v>
      </c>
      <c r="M166" s="24">
        <v>14024</v>
      </c>
      <c r="N166" s="24">
        <v>40000</v>
      </c>
      <c r="O166" s="24"/>
      <c r="P166" s="24"/>
      <c r="Q166" s="21"/>
      <c r="R166" s="21"/>
    </row>
    <row r="167" spans="1:18" x14ac:dyDescent="0.55000000000000004">
      <c r="A167" s="7">
        <v>202006</v>
      </c>
      <c r="B167" s="22">
        <v>1347</v>
      </c>
      <c r="C167" s="22">
        <v>2800</v>
      </c>
      <c r="D167" s="22">
        <v>2631</v>
      </c>
      <c r="E167" s="22">
        <v>2675</v>
      </c>
      <c r="F167" s="23"/>
      <c r="G167" s="7">
        <v>202006</v>
      </c>
      <c r="H167" s="24">
        <v>171656</v>
      </c>
      <c r="I167" s="52"/>
      <c r="J167" s="7">
        <v>202006</v>
      </c>
      <c r="K167" s="22">
        <v>800</v>
      </c>
      <c r="L167" s="22">
        <v>903</v>
      </c>
      <c r="M167" s="22">
        <v>5088</v>
      </c>
      <c r="N167" s="22">
        <v>23760</v>
      </c>
      <c r="O167" s="22"/>
      <c r="P167" s="24"/>
      <c r="Q167" s="21"/>
      <c r="R167" s="21"/>
    </row>
    <row r="168" spans="1:18" x14ac:dyDescent="0.55000000000000004">
      <c r="A168" s="7">
        <v>202005</v>
      </c>
      <c r="B168" s="22">
        <v>4220</v>
      </c>
      <c r="C168" s="22">
        <v>2200</v>
      </c>
      <c r="D168" s="22">
        <v>5181</v>
      </c>
      <c r="E168" s="22">
        <v>3712</v>
      </c>
      <c r="F168" s="23"/>
      <c r="G168" s="7">
        <v>202005</v>
      </c>
      <c r="H168" s="24">
        <v>238549</v>
      </c>
      <c r="I168" s="52"/>
      <c r="J168" s="7">
        <v>202005</v>
      </c>
      <c r="K168" s="22">
        <v>795</v>
      </c>
      <c r="L168" s="22"/>
      <c r="M168" s="22">
        <v>20696</v>
      </c>
      <c r="N168" s="22">
        <v>54080</v>
      </c>
      <c r="O168" s="22">
        <v>4528</v>
      </c>
      <c r="P168" s="24"/>
      <c r="Q168" s="21"/>
      <c r="R168" s="21"/>
    </row>
    <row r="169" spans="1:18" x14ac:dyDescent="0.55000000000000004">
      <c r="A169" s="7">
        <v>202004</v>
      </c>
      <c r="B169" s="22">
        <v>12933</v>
      </c>
      <c r="C169" s="22">
        <v>3500</v>
      </c>
      <c r="D169" s="22">
        <v>19297</v>
      </c>
      <c r="E169" s="22">
        <v>13574</v>
      </c>
      <c r="F169" s="23"/>
      <c r="G169" s="7">
        <v>202004</v>
      </c>
      <c r="H169" s="24">
        <v>509183</v>
      </c>
      <c r="I169" s="52"/>
      <c r="J169" s="7">
        <v>202004</v>
      </c>
      <c r="K169" s="22"/>
      <c r="L169" s="22">
        <v>12170</v>
      </c>
      <c r="M169" s="22">
        <v>32714</v>
      </c>
      <c r="N169" s="22">
        <v>52800</v>
      </c>
      <c r="O169" s="22">
        <v>2200</v>
      </c>
      <c r="P169" s="24"/>
      <c r="Q169" s="21"/>
      <c r="R169" s="21"/>
    </row>
    <row r="170" spans="1:18" x14ac:dyDescent="0.55000000000000004">
      <c r="A170" s="7">
        <v>202003</v>
      </c>
      <c r="B170" s="22">
        <v>10943</v>
      </c>
      <c r="C170" s="22">
        <v>2109</v>
      </c>
      <c r="D170" s="22">
        <v>9991</v>
      </c>
      <c r="E170" s="22">
        <v>10707</v>
      </c>
      <c r="F170" s="23"/>
      <c r="G170" s="7">
        <v>202003</v>
      </c>
      <c r="H170" s="22">
        <v>345026</v>
      </c>
      <c r="I170" s="21"/>
      <c r="J170" s="7">
        <v>202003</v>
      </c>
      <c r="K170" s="22"/>
      <c r="L170" s="22">
        <v>159</v>
      </c>
      <c r="M170" s="22">
        <v>1477</v>
      </c>
      <c r="N170" s="22"/>
      <c r="O170" s="22"/>
      <c r="P170" s="24">
        <v>103160</v>
      </c>
      <c r="Q170" s="21"/>
      <c r="R170" s="21"/>
    </row>
    <row r="171" spans="1:18" x14ac:dyDescent="0.55000000000000004">
      <c r="A171" s="7">
        <v>202002</v>
      </c>
      <c r="B171" s="22">
        <v>7427</v>
      </c>
      <c r="C171" s="22">
        <v>800</v>
      </c>
      <c r="D171" s="22">
        <v>10683</v>
      </c>
      <c r="E171" s="22">
        <v>8177</v>
      </c>
      <c r="F171" s="23"/>
      <c r="G171" s="7">
        <v>202002</v>
      </c>
      <c r="H171" s="22">
        <v>205942</v>
      </c>
      <c r="I171" s="21"/>
      <c r="J171" s="7">
        <v>202002</v>
      </c>
      <c r="K171" s="22"/>
      <c r="L171" s="22"/>
      <c r="M171" s="22"/>
      <c r="N171" s="22"/>
      <c r="O171" s="22"/>
      <c r="P171" s="22">
        <v>1180</v>
      </c>
      <c r="Q171" s="21"/>
      <c r="R171" s="21"/>
    </row>
    <row r="172" spans="1:18" ht="18.5" thickBot="1" x14ac:dyDescent="0.6">
      <c r="A172" s="14">
        <v>202001</v>
      </c>
      <c r="B172" s="49">
        <v>2594</v>
      </c>
      <c r="C172" s="49">
        <v>2700</v>
      </c>
      <c r="D172" s="49">
        <v>3788</v>
      </c>
      <c r="E172" s="49">
        <v>95920</v>
      </c>
      <c r="F172" s="23"/>
      <c r="G172" s="14">
        <v>202001</v>
      </c>
      <c r="H172" s="49">
        <v>96465</v>
      </c>
      <c r="I172" s="21"/>
      <c r="J172" s="14">
        <v>202001</v>
      </c>
      <c r="K172" s="49"/>
      <c r="L172" s="49"/>
      <c r="M172" s="49"/>
      <c r="N172" s="49"/>
      <c r="O172" s="49"/>
      <c r="P172" s="49"/>
      <c r="Q172" s="21"/>
      <c r="R172" s="21"/>
    </row>
    <row r="173" spans="1:18" ht="18.5" thickTop="1" x14ac:dyDescent="0.55000000000000004">
      <c r="A173" s="2" t="s">
        <v>11</v>
      </c>
      <c r="B173" s="26">
        <f>SUM(B161:B172)</f>
        <v>64952</v>
      </c>
      <c r="C173" s="26">
        <f t="shared" ref="C173:E173" si="21">SUM(C161:C172)</f>
        <v>51209</v>
      </c>
      <c r="D173" s="26">
        <f t="shared" si="21"/>
        <v>72546</v>
      </c>
      <c r="E173" s="26">
        <f t="shared" si="21"/>
        <v>148795</v>
      </c>
      <c r="F173" s="23"/>
      <c r="G173" s="2" t="s">
        <v>11</v>
      </c>
      <c r="H173" s="26">
        <f>SUM(H161:H172)</f>
        <v>2386035</v>
      </c>
      <c r="I173" s="21"/>
      <c r="J173" s="2" t="s">
        <v>11</v>
      </c>
      <c r="K173" s="26">
        <f t="shared" ref="K173:P173" si="22">SUM(K161:K172)</f>
        <v>1595</v>
      </c>
      <c r="L173" s="26">
        <f t="shared" si="22"/>
        <v>28104</v>
      </c>
      <c r="M173" s="26">
        <f t="shared" si="22"/>
        <v>107426</v>
      </c>
      <c r="N173" s="26">
        <f t="shared" si="22"/>
        <v>320680</v>
      </c>
      <c r="O173" s="26">
        <f t="shared" si="22"/>
        <v>6728</v>
      </c>
      <c r="P173" s="26">
        <f t="shared" si="22"/>
        <v>104340</v>
      </c>
      <c r="Q173" s="21"/>
      <c r="R173" s="21"/>
    </row>
    <row r="174" spans="1:18" x14ac:dyDescent="0.55000000000000004">
      <c r="A174" s="90" t="s">
        <v>141</v>
      </c>
      <c r="B174" s="90"/>
      <c r="C174" s="60">
        <f>B173+C173+D173+E173</f>
        <v>337502</v>
      </c>
      <c r="D174" s="23"/>
      <c r="E174" s="23"/>
      <c r="F174" s="23"/>
      <c r="G174" s="67" t="s">
        <v>142</v>
      </c>
      <c r="H174" s="60">
        <f>H173</f>
        <v>2386035</v>
      </c>
      <c r="I174" s="21"/>
      <c r="J174" s="90" t="s">
        <v>143</v>
      </c>
      <c r="K174" s="90"/>
      <c r="L174" s="60">
        <f>K173+L173+M173+N173+O173+P173</f>
        <v>568873</v>
      </c>
      <c r="M174" s="23"/>
      <c r="N174" s="23"/>
      <c r="O174" s="23"/>
      <c r="P174" s="23"/>
      <c r="Q174" s="21"/>
      <c r="R174" s="21"/>
    </row>
    <row r="177" spans="1:19" x14ac:dyDescent="0.55000000000000004">
      <c r="A177" t="s">
        <v>160</v>
      </c>
      <c r="J177" t="s">
        <v>157</v>
      </c>
    </row>
    <row r="178" spans="1:19" s="1" customFormat="1" x14ac:dyDescent="0.55000000000000004">
      <c r="A178" s="44"/>
      <c r="B178" s="3" t="s">
        <v>69</v>
      </c>
      <c r="C178" s="3" t="s">
        <v>161</v>
      </c>
      <c r="D178" s="3" t="s">
        <v>163</v>
      </c>
      <c r="E178" s="3" t="s">
        <v>164</v>
      </c>
      <c r="F178" s="3" t="s">
        <v>165</v>
      </c>
      <c r="G178" s="3" t="s">
        <v>166</v>
      </c>
      <c r="H178" s="9" t="s">
        <v>167</v>
      </c>
      <c r="J178" s="44"/>
      <c r="K178" s="44" t="s">
        <v>153</v>
      </c>
      <c r="L178" s="3" t="s">
        <v>154</v>
      </c>
      <c r="M178" s="3" t="s">
        <v>155</v>
      </c>
    </row>
    <row r="179" spans="1:19" x14ac:dyDescent="0.55000000000000004">
      <c r="A179" s="7">
        <v>202012</v>
      </c>
      <c r="B179" s="22">
        <v>95920</v>
      </c>
      <c r="C179" s="22">
        <v>51480</v>
      </c>
      <c r="D179" s="22"/>
      <c r="E179" s="22"/>
      <c r="F179" s="22"/>
      <c r="G179" s="22"/>
      <c r="H179" s="22"/>
      <c r="I179" s="21"/>
      <c r="J179" s="7">
        <v>202012</v>
      </c>
      <c r="K179" s="24">
        <v>817081</v>
      </c>
      <c r="L179" s="24">
        <v>0</v>
      </c>
      <c r="M179" s="24">
        <v>0</v>
      </c>
      <c r="N179" s="21"/>
      <c r="O179" s="21"/>
      <c r="P179" s="21"/>
      <c r="Q179" s="21"/>
      <c r="R179" s="21"/>
      <c r="S179" s="21"/>
    </row>
    <row r="180" spans="1:19" x14ac:dyDescent="0.55000000000000004">
      <c r="A180" s="7">
        <v>202011</v>
      </c>
      <c r="B180" s="22">
        <v>95920</v>
      </c>
      <c r="C180" s="22">
        <v>51480</v>
      </c>
      <c r="D180" s="22"/>
      <c r="E180" s="22"/>
      <c r="F180" s="22"/>
      <c r="G180" s="22"/>
      <c r="H180" s="22"/>
      <c r="I180" s="21"/>
      <c r="J180" s="7">
        <v>202011</v>
      </c>
      <c r="K180" s="24">
        <v>847691</v>
      </c>
      <c r="L180" s="24">
        <v>0</v>
      </c>
      <c r="M180" s="24">
        <v>79244</v>
      </c>
      <c r="N180" s="21"/>
      <c r="O180" s="21"/>
      <c r="P180" s="21"/>
      <c r="Q180" s="21"/>
      <c r="R180" s="21"/>
      <c r="S180" s="21"/>
    </row>
    <row r="181" spans="1:19" x14ac:dyDescent="0.55000000000000004">
      <c r="A181" s="7">
        <v>202010</v>
      </c>
      <c r="B181" s="22">
        <v>95920</v>
      </c>
      <c r="C181" s="22">
        <v>51480</v>
      </c>
      <c r="D181" s="22"/>
      <c r="E181" s="22"/>
      <c r="F181" s="22"/>
      <c r="G181" s="22"/>
      <c r="H181" s="22"/>
      <c r="I181" s="21"/>
      <c r="J181" s="7">
        <v>202010</v>
      </c>
      <c r="K181" s="24">
        <v>914310</v>
      </c>
      <c r="L181" s="24">
        <v>0</v>
      </c>
      <c r="M181" s="24">
        <v>4950</v>
      </c>
      <c r="N181" s="21"/>
      <c r="O181" s="21"/>
      <c r="P181" s="21"/>
      <c r="Q181" s="21"/>
      <c r="R181" s="21"/>
      <c r="S181" s="21"/>
    </row>
    <row r="182" spans="1:19" x14ac:dyDescent="0.55000000000000004">
      <c r="A182" s="7">
        <v>202009</v>
      </c>
      <c r="B182" s="22">
        <v>95920</v>
      </c>
      <c r="C182" s="22">
        <v>51480</v>
      </c>
      <c r="D182" s="22"/>
      <c r="E182" s="22"/>
      <c r="F182" s="22"/>
      <c r="G182" s="22"/>
      <c r="H182" s="22"/>
      <c r="I182" s="21"/>
      <c r="J182" s="7">
        <v>202009</v>
      </c>
      <c r="K182" s="24">
        <v>646335</v>
      </c>
      <c r="L182" s="24">
        <v>0</v>
      </c>
      <c r="M182" s="24">
        <v>0</v>
      </c>
      <c r="N182" s="21"/>
      <c r="O182" s="21"/>
      <c r="P182" s="21"/>
      <c r="Q182" s="21"/>
      <c r="R182" s="21"/>
      <c r="S182" s="21"/>
    </row>
    <row r="183" spans="1:19" x14ac:dyDescent="0.55000000000000004">
      <c r="A183" s="7">
        <v>202008</v>
      </c>
      <c r="B183" s="22">
        <v>95920</v>
      </c>
      <c r="C183" s="22">
        <v>51480</v>
      </c>
      <c r="D183" s="22"/>
      <c r="E183" s="22"/>
      <c r="F183" s="22"/>
      <c r="G183" s="22"/>
      <c r="H183" s="22"/>
      <c r="I183" s="21"/>
      <c r="J183" s="7">
        <v>202008</v>
      </c>
      <c r="K183" s="24">
        <v>984019</v>
      </c>
      <c r="L183" s="24">
        <v>0</v>
      </c>
      <c r="M183" s="24">
        <v>0</v>
      </c>
      <c r="N183" s="21"/>
      <c r="O183" s="21"/>
      <c r="P183" s="21"/>
      <c r="Q183" s="21"/>
      <c r="R183" s="21"/>
      <c r="S183" s="21"/>
    </row>
    <row r="184" spans="1:19" x14ac:dyDescent="0.55000000000000004">
      <c r="A184" s="7">
        <v>202007</v>
      </c>
      <c r="B184" s="22">
        <v>95920</v>
      </c>
      <c r="C184" s="22">
        <v>51480</v>
      </c>
      <c r="D184" s="22"/>
      <c r="E184" s="22"/>
      <c r="F184" s="22"/>
      <c r="G184" s="22"/>
      <c r="H184" s="22"/>
      <c r="I184" s="21"/>
      <c r="J184" s="7">
        <v>202007</v>
      </c>
      <c r="K184" s="24">
        <v>1479558</v>
      </c>
      <c r="L184" s="24">
        <v>0</v>
      </c>
      <c r="M184" s="22">
        <v>0</v>
      </c>
      <c r="N184" s="21"/>
      <c r="O184" s="21"/>
      <c r="P184" s="21"/>
      <c r="Q184" s="21"/>
      <c r="R184" s="21"/>
      <c r="S184" s="21"/>
    </row>
    <row r="185" spans="1:19" x14ac:dyDescent="0.55000000000000004">
      <c r="A185" s="7">
        <v>202006</v>
      </c>
      <c r="B185" s="22">
        <v>95920</v>
      </c>
      <c r="C185" s="22">
        <v>51480</v>
      </c>
      <c r="D185" s="22"/>
      <c r="E185" s="22"/>
      <c r="F185" s="22"/>
      <c r="G185" s="22"/>
      <c r="H185" s="22"/>
      <c r="I185" s="21"/>
      <c r="J185" s="7">
        <v>202006</v>
      </c>
      <c r="K185" s="24">
        <v>1377039</v>
      </c>
      <c r="L185" s="22">
        <v>0</v>
      </c>
      <c r="M185" s="22">
        <v>0</v>
      </c>
      <c r="N185" s="21"/>
      <c r="O185" s="21"/>
      <c r="P185" s="21"/>
      <c r="Q185" s="21"/>
      <c r="R185" s="21"/>
      <c r="S185" s="21"/>
    </row>
    <row r="186" spans="1:19" x14ac:dyDescent="0.55000000000000004">
      <c r="A186" s="7">
        <v>202005</v>
      </c>
      <c r="B186" s="22">
        <v>95920</v>
      </c>
      <c r="C186" s="22">
        <v>51480</v>
      </c>
      <c r="D186" s="22"/>
      <c r="E186" s="22"/>
      <c r="F186" s="22"/>
      <c r="G186" s="22"/>
      <c r="H186" s="22"/>
      <c r="I186" s="21"/>
      <c r="J186" s="7">
        <v>202005</v>
      </c>
      <c r="K186" s="24">
        <v>2480452</v>
      </c>
      <c r="L186" s="22">
        <v>0</v>
      </c>
      <c r="M186" s="22">
        <v>5610</v>
      </c>
      <c r="N186" s="21"/>
      <c r="O186" s="21"/>
      <c r="P186" s="21"/>
      <c r="Q186" s="21"/>
      <c r="R186" s="21"/>
      <c r="S186" s="21"/>
    </row>
    <row r="187" spans="1:19" x14ac:dyDescent="0.55000000000000004">
      <c r="A187" s="7">
        <v>202004</v>
      </c>
      <c r="B187" s="22">
        <v>95920</v>
      </c>
      <c r="C187" s="22">
        <v>51480</v>
      </c>
      <c r="D187" s="22"/>
      <c r="E187" s="22"/>
      <c r="F187" s="22"/>
      <c r="G187" s="22"/>
      <c r="H187" s="22"/>
      <c r="I187" s="21"/>
      <c r="J187" s="7">
        <v>202004</v>
      </c>
      <c r="K187" s="24">
        <v>4643162</v>
      </c>
      <c r="L187" s="22">
        <v>0</v>
      </c>
      <c r="M187" s="22">
        <v>0</v>
      </c>
      <c r="N187" s="21"/>
      <c r="O187" s="21"/>
      <c r="P187" s="21"/>
      <c r="Q187" s="21"/>
      <c r="R187" s="21"/>
      <c r="S187" s="21"/>
    </row>
    <row r="188" spans="1:19" x14ac:dyDescent="0.55000000000000004">
      <c r="A188" s="7">
        <v>202003</v>
      </c>
      <c r="B188" s="22">
        <v>95920</v>
      </c>
      <c r="C188" s="22">
        <v>51480</v>
      </c>
      <c r="D188" s="22"/>
      <c r="E188" s="22"/>
      <c r="F188" s="22"/>
      <c r="G188" s="22"/>
      <c r="H188" s="22"/>
      <c r="I188" s="21"/>
      <c r="J188" s="7">
        <v>202003</v>
      </c>
      <c r="K188" s="24">
        <v>2477956</v>
      </c>
      <c r="L188" s="22">
        <v>0</v>
      </c>
      <c r="M188" s="22">
        <v>0</v>
      </c>
      <c r="N188" s="21"/>
      <c r="O188" s="21"/>
      <c r="P188" s="21"/>
      <c r="Q188" s="21"/>
      <c r="R188" s="21"/>
      <c r="S188" s="21"/>
    </row>
    <row r="189" spans="1:19" x14ac:dyDescent="0.55000000000000004">
      <c r="A189" s="7">
        <v>202002</v>
      </c>
      <c r="B189" s="22">
        <v>95920</v>
      </c>
      <c r="C189" s="22">
        <v>51480</v>
      </c>
      <c r="D189" s="22"/>
      <c r="E189" s="22"/>
      <c r="F189" s="22"/>
      <c r="G189" s="22"/>
      <c r="H189" s="22"/>
      <c r="I189" s="21"/>
      <c r="J189" s="7">
        <v>202002</v>
      </c>
      <c r="K189" s="24">
        <v>1280977</v>
      </c>
      <c r="L189" s="22">
        <v>0</v>
      </c>
      <c r="M189" s="22">
        <v>3102</v>
      </c>
      <c r="N189" s="21"/>
      <c r="O189" s="21"/>
      <c r="P189" s="21"/>
      <c r="Q189" s="21"/>
      <c r="R189" s="21"/>
      <c r="S189" s="21"/>
    </row>
    <row r="190" spans="1:19" ht="18.5" thickBot="1" x14ac:dyDescent="0.6">
      <c r="A190" s="14">
        <v>202001</v>
      </c>
      <c r="B190" s="49">
        <v>95920</v>
      </c>
      <c r="C190" s="49">
        <v>51480</v>
      </c>
      <c r="D190" s="49"/>
      <c r="E190" s="49"/>
      <c r="F190" s="49"/>
      <c r="G190" s="49"/>
      <c r="H190" s="49"/>
      <c r="I190" s="21"/>
      <c r="J190" s="14">
        <v>202001</v>
      </c>
      <c r="K190" s="55">
        <v>761994</v>
      </c>
      <c r="L190" s="49">
        <v>0</v>
      </c>
      <c r="M190" s="49">
        <v>605</v>
      </c>
      <c r="N190" s="21"/>
      <c r="O190" s="21"/>
      <c r="P190" s="21"/>
      <c r="Q190" s="21"/>
      <c r="R190" s="21"/>
      <c r="S190" s="21"/>
    </row>
    <row r="191" spans="1:19" ht="18.5" thickTop="1" x14ac:dyDescent="0.55000000000000004">
      <c r="A191" s="2" t="s">
        <v>11</v>
      </c>
      <c r="B191" s="94">
        <f>SUM(B179:B190)</f>
        <v>1151040</v>
      </c>
      <c r="C191" s="26">
        <f>SUM(C179:C190)</f>
        <v>617760</v>
      </c>
      <c r="D191" s="26">
        <f t="shared" ref="D191:H191" si="23">SUM(D179:D190)</f>
        <v>0</v>
      </c>
      <c r="E191" s="26">
        <f t="shared" si="23"/>
        <v>0</v>
      </c>
      <c r="F191" s="26">
        <f t="shared" si="23"/>
        <v>0</v>
      </c>
      <c r="G191" s="26">
        <f t="shared" si="23"/>
        <v>0</v>
      </c>
      <c r="H191" s="26">
        <f t="shared" si="23"/>
        <v>0</v>
      </c>
      <c r="I191" s="21"/>
      <c r="J191" s="2" t="s">
        <v>11</v>
      </c>
      <c r="K191" s="85">
        <f>SUM(K179:K190)</f>
        <v>18710574</v>
      </c>
      <c r="L191" s="85">
        <f t="shared" ref="L191:M191" si="24">SUM(L179:L190)</f>
        <v>0</v>
      </c>
      <c r="M191" s="85">
        <f t="shared" si="24"/>
        <v>93511</v>
      </c>
      <c r="N191" s="21"/>
      <c r="O191" s="21"/>
      <c r="P191" s="21"/>
      <c r="Q191" s="21"/>
      <c r="R191" s="21"/>
      <c r="S191" s="21"/>
    </row>
    <row r="192" spans="1:19" x14ac:dyDescent="0.55000000000000004">
      <c r="A192" s="84" t="s">
        <v>162</v>
      </c>
      <c r="B192" s="93">
        <f>B191+C191+D191+E191+F191+G191+H191</f>
        <v>1768800</v>
      </c>
      <c r="C192" s="21"/>
      <c r="D192" s="21"/>
      <c r="E192" s="21"/>
      <c r="F192" s="21"/>
      <c r="G192" s="21"/>
      <c r="H192" s="21"/>
      <c r="I192" s="21"/>
      <c r="J192" s="82" t="s">
        <v>156</v>
      </c>
      <c r="K192" s="92">
        <f>K191+L191+M191</f>
        <v>18804085</v>
      </c>
      <c r="L192" s="60"/>
      <c r="M192" s="23"/>
      <c r="N192" s="21"/>
      <c r="O192" s="21"/>
      <c r="P192" s="21"/>
      <c r="Q192" s="21"/>
      <c r="R192" s="21"/>
      <c r="S192" s="21"/>
    </row>
    <row r="193" spans="1:23" x14ac:dyDescent="0.55000000000000004">
      <c r="A193" s="17"/>
      <c r="B193" s="23"/>
      <c r="C193" s="21"/>
      <c r="D193" s="21"/>
      <c r="E193" s="21"/>
      <c r="F193" s="84"/>
      <c r="G193" s="93"/>
      <c r="H193" s="60"/>
      <c r="I193" s="23"/>
      <c r="J193" s="21"/>
      <c r="K193" s="21"/>
      <c r="L193" s="21"/>
      <c r="M193" s="21"/>
      <c r="N193" s="21"/>
      <c r="O193" s="21"/>
    </row>
    <row r="194" spans="1:23" x14ac:dyDescent="0.55000000000000004">
      <c r="A194" s="17"/>
      <c r="B194" s="23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1:23" ht="22.5" x14ac:dyDescent="0.55000000000000004">
      <c r="A195" s="87" t="s">
        <v>151</v>
      </c>
      <c r="B195" s="87"/>
      <c r="C195" s="88">
        <v>144833404</v>
      </c>
      <c r="D195" s="87"/>
    </row>
    <row r="196" spans="1:23" ht="22.5" x14ac:dyDescent="0.55000000000000004">
      <c r="A196" s="87" t="s">
        <v>146</v>
      </c>
      <c r="B196" s="87"/>
      <c r="C196" s="88">
        <f>C15+C32+C156+C174+H174+L174+B192+K147+F95+K192</f>
        <v>49617732</v>
      </c>
      <c r="D196" s="87"/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1:23" ht="22.5" x14ac:dyDescent="0.55000000000000004">
      <c r="A197" s="87" t="s">
        <v>147</v>
      </c>
      <c r="B197" s="87"/>
      <c r="C197" s="89">
        <f>C196/C195</f>
        <v>0.34258486391716653</v>
      </c>
      <c r="D197" s="89"/>
      <c r="E197" s="21" t="s">
        <v>158</v>
      </c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1:23" x14ac:dyDescent="0.55000000000000004">
      <c r="A198" s="17"/>
      <c r="B198" s="23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</row>
    <row r="199" spans="1:23" ht="3" customHeight="1" x14ac:dyDescent="0.55000000000000004">
      <c r="A199" s="77"/>
      <c r="B199" s="78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80"/>
      <c r="P199" s="80"/>
      <c r="Q199" s="80"/>
      <c r="R199" s="80"/>
      <c r="S199" s="80"/>
      <c r="T199" s="80"/>
      <c r="U199" s="80"/>
      <c r="V199" s="80"/>
      <c r="W199" s="80"/>
    </row>
    <row r="202" spans="1:23" x14ac:dyDescent="0.55000000000000004">
      <c r="A202" t="s">
        <v>70</v>
      </c>
    </row>
    <row r="203" spans="1:23" s="1" customFormat="1" x14ac:dyDescent="0.55000000000000004">
      <c r="A203" s="44"/>
      <c r="B203" s="44" t="s">
        <v>121</v>
      </c>
      <c r="C203" s="44" t="s">
        <v>122</v>
      </c>
      <c r="D203" s="3" t="s">
        <v>71</v>
      </c>
      <c r="E203" s="3" t="s">
        <v>72</v>
      </c>
      <c r="F203" s="44" t="s">
        <v>73</v>
      </c>
      <c r="G203" s="53" t="s">
        <v>127</v>
      </c>
      <c r="H203" s="12" t="s">
        <v>74</v>
      </c>
      <c r="I203" s="3" t="s">
        <v>102</v>
      </c>
      <c r="J203" s="3" t="s">
        <v>123</v>
      </c>
      <c r="K203" s="9" t="s">
        <v>124</v>
      </c>
      <c r="L203" s="3" t="s">
        <v>131</v>
      </c>
    </row>
    <row r="204" spans="1:23" x14ac:dyDescent="0.55000000000000004">
      <c r="A204" s="7">
        <v>202012</v>
      </c>
      <c r="B204" s="22"/>
      <c r="C204" s="22"/>
      <c r="D204" s="22">
        <v>80080</v>
      </c>
      <c r="E204" s="22">
        <v>64570</v>
      </c>
      <c r="F204" s="22">
        <v>115214</v>
      </c>
      <c r="G204" s="22"/>
      <c r="H204" s="22">
        <v>406670</v>
      </c>
      <c r="I204" s="22"/>
      <c r="J204" s="22"/>
      <c r="K204" s="22">
        <v>17600</v>
      </c>
      <c r="L204" s="22"/>
      <c r="M204" s="21"/>
      <c r="N204" s="21"/>
      <c r="O204" s="21"/>
      <c r="P204" s="21"/>
      <c r="Q204" s="21"/>
      <c r="R204" s="21"/>
    </row>
    <row r="205" spans="1:23" x14ac:dyDescent="0.55000000000000004">
      <c r="A205" s="7">
        <v>202011</v>
      </c>
      <c r="B205" s="22">
        <v>3300</v>
      </c>
      <c r="C205" s="22">
        <v>7480</v>
      </c>
      <c r="D205" s="22"/>
      <c r="E205" s="22">
        <v>31170</v>
      </c>
      <c r="F205" s="22">
        <v>96767</v>
      </c>
      <c r="G205" s="22"/>
      <c r="H205" s="22">
        <v>142164</v>
      </c>
      <c r="I205" s="22"/>
      <c r="J205" s="22"/>
      <c r="K205" s="22"/>
      <c r="L205" s="22"/>
      <c r="M205" s="21"/>
      <c r="N205" s="21"/>
      <c r="O205" s="21"/>
      <c r="P205" s="21"/>
      <c r="Q205" s="21"/>
      <c r="R205" s="21"/>
    </row>
    <row r="206" spans="1:23" x14ac:dyDescent="0.55000000000000004">
      <c r="A206" s="7">
        <v>202010</v>
      </c>
      <c r="B206" s="22"/>
      <c r="C206" s="22"/>
      <c r="D206" s="22"/>
      <c r="E206" s="22"/>
      <c r="F206" s="22">
        <v>49269</v>
      </c>
      <c r="G206" s="22"/>
      <c r="H206" s="22">
        <v>135399</v>
      </c>
      <c r="I206" s="22">
        <v>25588</v>
      </c>
      <c r="J206" s="22"/>
      <c r="K206" s="22"/>
      <c r="L206" s="22"/>
      <c r="M206" s="21"/>
      <c r="N206" s="21"/>
      <c r="O206" s="21"/>
      <c r="P206" s="21"/>
      <c r="Q206" s="21"/>
      <c r="R206" s="21"/>
    </row>
    <row r="207" spans="1:23" x14ac:dyDescent="0.55000000000000004">
      <c r="A207" s="7">
        <v>202009</v>
      </c>
      <c r="B207" s="22"/>
      <c r="C207" s="22"/>
      <c r="D207" s="22"/>
      <c r="E207" s="22"/>
      <c r="F207" s="22">
        <v>34936</v>
      </c>
      <c r="G207" s="22"/>
      <c r="H207" s="22"/>
      <c r="I207" s="22">
        <v>1587</v>
      </c>
      <c r="J207" s="22"/>
      <c r="K207" s="22"/>
      <c r="L207" s="22"/>
      <c r="M207" s="21"/>
      <c r="N207" s="21"/>
      <c r="O207" s="21"/>
      <c r="P207" s="21"/>
      <c r="Q207" s="21"/>
      <c r="R207" s="21"/>
    </row>
    <row r="208" spans="1:23" x14ac:dyDescent="0.55000000000000004">
      <c r="A208" s="7">
        <v>202008</v>
      </c>
      <c r="B208" s="22"/>
      <c r="C208" s="22"/>
      <c r="D208" s="22"/>
      <c r="E208" s="22"/>
      <c r="F208" s="22">
        <v>105133</v>
      </c>
      <c r="G208" s="22"/>
      <c r="H208" s="22"/>
      <c r="I208" s="22"/>
      <c r="J208" s="22">
        <v>23320</v>
      </c>
      <c r="K208" s="22"/>
      <c r="L208" s="22"/>
      <c r="M208" s="21"/>
      <c r="N208" s="21"/>
      <c r="O208" s="21"/>
      <c r="P208" s="21"/>
      <c r="Q208" s="21"/>
      <c r="R208" s="21"/>
    </row>
    <row r="209" spans="1:20" x14ac:dyDescent="0.55000000000000004">
      <c r="A209" s="7">
        <v>202007</v>
      </c>
      <c r="B209" s="22"/>
      <c r="C209" s="22"/>
      <c r="D209" s="22"/>
      <c r="E209" s="22"/>
      <c r="F209" s="22">
        <v>69905</v>
      </c>
      <c r="G209" s="22">
        <v>101200</v>
      </c>
      <c r="H209" s="22">
        <v>644952</v>
      </c>
      <c r="I209" s="22">
        <v>1226</v>
      </c>
      <c r="J209" s="22"/>
      <c r="K209" s="22"/>
      <c r="L209" s="22"/>
      <c r="M209" s="21"/>
      <c r="N209" s="21"/>
      <c r="O209" s="21"/>
      <c r="P209" s="21"/>
      <c r="Q209" s="21"/>
      <c r="R209" s="21"/>
    </row>
    <row r="210" spans="1:20" x14ac:dyDescent="0.55000000000000004">
      <c r="A210" s="7">
        <v>202006</v>
      </c>
      <c r="B210" s="22"/>
      <c r="C210" s="22"/>
      <c r="D210" s="22"/>
      <c r="E210" s="22">
        <v>88660</v>
      </c>
      <c r="F210" s="22">
        <v>69201</v>
      </c>
      <c r="G210" s="22"/>
      <c r="H210" s="22">
        <v>9270</v>
      </c>
      <c r="I210" s="22"/>
      <c r="J210" s="22">
        <v>2288</v>
      </c>
      <c r="K210" s="22"/>
      <c r="L210" s="22"/>
      <c r="M210" s="21"/>
      <c r="N210" s="21"/>
      <c r="O210" s="21"/>
      <c r="P210" s="21"/>
      <c r="Q210" s="21"/>
      <c r="R210" s="21"/>
    </row>
    <row r="211" spans="1:20" x14ac:dyDescent="0.55000000000000004">
      <c r="A211" s="7">
        <v>202005</v>
      </c>
      <c r="B211" s="22"/>
      <c r="C211" s="22"/>
      <c r="D211" s="22"/>
      <c r="E211" s="22"/>
      <c r="F211" s="22">
        <v>97301</v>
      </c>
      <c r="G211" s="22"/>
      <c r="H211" s="22">
        <v>327382</v>
      </c>
      <c r="I211" s="22"/>
      <c r="J211" s="22"/>
      <c r="K211" s="22"/>
      <c r="L211" s="22"/>
      <c r="M211" s="21"/>
      <c r="N211" s="21"/>
      <c r="O211" s="21"/>
      <c r="P211" s="21"/>
      <c r="Q211" s="21"/>
      <c r="R211" s="21"/>
    </row>
    <row r="212" spans="1:20" x14ac:dyDescent="0.55000000000000004">
      <c r="A212" s="7">
        <v>202004</v>
      </c>
      <c r="B212" s="22"/>
      <c r="C212" s="22"/>
      <c r="D212" s="22"/>
      <c r="E212" s="22"/>
      <c r="F212" s="22">
        <v>130219</v>
      </c>
      <c r="G212" s="22"/>
      <c r="H212" s="22">
        <v>224541</v>
      </c>
      <c r="I212" s="22"/>
      <c r="J212" s="22">
        <v>10780</v>
      </c>
      <c r="K212" s="22">
        <v>17600</v>
      </c>
      <c r="L212" s="22"/>
      <c r="M212" s="21"/>
      <c r="N212" s="21"/>
      <c r="O212" s="21"/>
      <c r="P212" s="21"/>
      <c r="Q212" s="21"/>
      <c r="R212" s="21"/>
    </row>
    <row r="213" spans="1:20" x14ac:dyDescent="0.55000000000000004">
      <c r="A213" s="7">
        <v>202003</v>
      </c>
      <c r="B213" s="22"/>
      <c r="C213" s="22"/>
      <c r="D213" s="22"/>
      <c r="E213" s="22"/>
      <c r="F213" s="22">
        <v>80801</v>
      </c>
      <c r="G213" s="22"/>
      <c r="H213" s="22"/>
      <c r="I213" s="22"/>
      <c r="J213" s="22"/>
      <c r="K213" s="22"/>
      <c r="L213" s="22"/>
      <c r="M213" s="21"/>
      <c r="N213" s="21"/>
      <c r="O213" s="21"/>
      <c r="P213" s="21"/>
      <c r="Q213" s="21"/>
      <c r="R213" s="21"/>
    </row>
    <row r="214" spans="1:20" x14ac:dyDescent="0.55000000000000004">
      <c r="A214" s="7">
        <v>202002</v>
      </c>
      <c r="B214" s="22"/>
      <c r="C214" s="22"/>
      <c r="D214" s="22"/>
      <c r="E214" s="22"/>
      <c r="F214" s="22"/>
      <c r="G214" s="22"/>
      <c r="H214" s="22"/>
      <c r="I214" s="22">
        <v>32566</v>
      </c>
      <c r="J214" s="22">
        <v>106810</v>
      </c>
      <c r="K214" s="22">
        <v>17600</v>
      </c>
      <c r="L214" s="22">
        <v>5621</v>
      </c>
      <c r="M214" s="21"/>
      <c r="N214" s="21"/>
      <c r="O214" s="21"/>
      <c r="P214" s="21"/>
      <c r="Q214" s="21"/>
      <c r="R214" s="21"/>
    </row>
    <row r="215" spans="1:20" ht="18.5" thickBot="1" x14ac:dyDescent="0.6">
      <c r="A215" s="14">
        <v>202001</v>
      </c>
      <c r="B215" s="49"/>
      <c r="C215" s="49"/>
      <c r="D215" s="49"/>
      <c r="E215" s="49"/>
      <c r="F215" s="49">
        <v>125962</v>
      </c>
      <c r="G215" s="49"/>
      <c r="H215" s="49">
        <v>354200</v>
      </c>
      <c r="I215" s="49"/>
      <c r="J215" s="49"/>
      <c r="K215" s="49"/>
      <c r="L215" s="49">
        <v>6633</v>
      </c>
      <c r="M215" s="21"/>
      <c r="N215" s="21"/>
      <c r="O215" s="21"/>
      <c r="P215" s="21"/>
      <c r="Q215" s="21"/>
      <c r="R215" s="21"/>
    </row>
    <row r="216" spans="1:20" ht="18.5" thickTop="1" x14ac:dyDescent="0.55000000000000004">
      <c r="A216" s="2" t="s">
        <v>11</v>
      </c>
      <c r="B216" s="54">
        <f t="shared" ref="B216:G216" si="25">SUM(B204:B215)</f>
        <v>3300</v>
      </c>
      <c r="C216" s="54">
        <f t="shared" si="25"/>
        <v>7480</v>
      </c>
      <c r="D216" s="54">
        <f t="shared" si="25"/>
        <v>80080</v>
      </c>
      <c r="E216" s="54">
        <f t="shared" si="25"/>
        <v>184400</v>
      </c>
      <c r="F216" s="54">
        <f t="shared" si="25"/>
        <v>974708</v>
      </c>
      <c r="G216" s="54">
        <f t="shared" si="25"/>
        <v>101200</v>
      </c>
      <c r="H216" s="54">
        <f>SUM(H204:H215)</f>
        <v>2244578</v>
      </c>
      <c r="I216" s="54">
        <f t="shared" ref="I216" si="26">SUM(I204:I215)</f>
        <v>60967</v>
      </c>
      <c r="J216" s="54">
        <f t="shared" ref="J216" si="27">SUM(J204:J215)</f>
        <v>143198</v>
      </c>
      <c r="K216" s="54">
        <f t="shared" ref="K216" si="28">SUM(K204:K215)</f>
        <v>52800</v>
      </c>
      <c r="L216" s="54">
        <f t="shared" ref="L216" si="29">SUM(L204:L215)</f>
        <v>12254</v>
      </c>
      <c r="M216" s="21"/>
      <c r="N216" s="21"/>
      <c r="O216" s="21"/>
      <c r="P216" s="21"/>
      <c r="Q216" s="21"/>
      <c r="R216" s="21"/>
    </row>
    <row r="217" spans="1:20" x14ac:dyDescent="0.55000000000000004">
      <c r="A217" s="90" t="s">
        <v>70</v>
      </c>
      <c r="B217" s="90"/>
      <c r="C217" s="69">
        <f>B216+C216+D216+E216+F216+G216+H216+I216+J216+K216+L216</f>
        <v>3864965</v>
      </c>
      <c r="D217" s="68"/>
      <c r="E217" s="68"/>
      <c r="F217" s="68"/>
      <c r="G217" s="68"/>
      <c r="H217" s="68"/>
      <c r="I217" s="68"/>
      <c r="J217" s="68"/>
      <c r="K217" s="68"/>
      <c r="L217" s="68"/>
      <c r="M217" s="21"/>
      <c r="N217" s="21"/>
      <c r="O217" s="21"/>
      <c r="P217" s="21"/>
      <c r="Q217" s="21"/>
      <c r="R217" s="21"/>
    </row>
    <row r="220" spans="1:20" x14ac:dyDescent="0.55000000000000004">
      <c r="A220" t="s">
        <v>92</v>
      </c>
    </row>
    <row r="221" spans="1:20" s="50" customFormat="1" ht="16.5" x14ac:dyDescent="0.55000000000000004">
      <c r="A221" s="51"/>
      <c r="B221" s="51" t="s">
        <v>125</v>
      </c>
      <c r="C221" s="51" t="s">
        <v>81</v>
      </c>
      <c r="D221" s="51" t="s">
        <v>82</v>
      </c>
      <c r="E221" s="51" t="s">
        <v>83</v>
      </c>
      <c r="F221" s="51" t="s">
        <v>84</v>
      </c>
      <c r="G221" s="51" t="s">
        <v>75</v>
      </c>
      <c r="H221" s="51" t="s">
        <v>76</v>
      </c>
      <c r="I221" s="51" t="s">
        <v>77</v>
      </c>
      <c r="J221" s="51" t="s">
        <v>85</v>
      </c>
      <c r="K221" s="51" t="s">
        <v>79</v>
      </c>
      <c r="L221" s="51" t="s">
        <v>78</v>
      </c>
      <c r="M221" s="51" t="s">
        <v>80</v>
      </c>
      <c r="N221" s="51" t="s">
        <v>86</v>
      </c>
      <c r="O221" s="51" t="s">
        <v>87</v>
      </c>
      <c r="P221" s="51" t="s">
        <v>68</v>
      </c>
      <c r="Q221" s="51" t="s">
        <v>88</v>
      </c>
      <c r="R221" s="51" t="s">
        <v>89</v>
      </c>
      <c r="S221" s="51" t="s">
        <v>90</v>
      </c>
      <c r="T221" s="51" t="s">
        <v>91</v>
      </c>
    </row>
    <row r="222" spans="1:20" x14ac:dyDescent="0.55000000000000004">
      <c r="A222" s="7">
        <v>202012</v>
      </c>
      <c r="B222" s="24">
        <v>30845</v>
      </c>
      <c r="C222" s="22">
        <v>59400</v>
      </c>
      <c r="D222" s="22">
        <v>137929</v>
      </c>
      <c r="E222" s="22">
        <v>291387</v>
      </c>
      <c r="F222" s="22">
        <v>401627</v>
      </c>
      <c r="G222" s="22">
        <v>220167</v>
      </c>
      <c r="H222" s="22">
        <v>226385</v>
      </c>
      <c r="I222" s="22">
        <v>628156</v>
      </c>
      <c r="J222" s="22">
        <v>121800</v>
      </c>
      <c r="K222" s="22">
        <v>543950</v>
      </c>
      <c r="L222" s="22">
        <v>199020</v>
      </c>
      <c r="M222" s="22">
        <v>207289</v>
      </c>
      <c r="N222" s="22">
        <v>226464</v>
      </c>
      <c r="O222" s="22">
        <v>155050</v>
      </c>
      <c r="P222" s="24">
        <v>129970</v>
      </c>
      <c r="Q222" s="22">
        <v>187248</v>
      </c>
      <c r="R222" s="22">
        <v>0</v>
      </c>
      <c r="S222" s="22">
        <v>94556</v>
      </c>
      <c r="T222" s="22">
        <v>91630</v>
      </c>
    </row>
    <row r="223" spans="1:20" x14ac:dyDescent="0.55000000000000004">
      <c r="A223" s="7">
        <v>202011</v>
      </c>
      <c r="B223" s="24">
        <v>74669</v>
      </c>
      <c r="C223" s="22">
        <v>92540</v>
      </c>
      <c r="D223" s="22">
        <v>120510</v>
      </c>
      <c r="E223" s="22">
        <v>337021</v>
      </c>
      <c r="F223" s="22">
        <v>355738</v>
      </c>
      <c r="G223" s="22">
        <v>193976</v>
      </c>
      <c r="H223" s="22">
        <v>413435</v>
      </c>
      <c r="I223" s="22">
        <v>750550</v>
      </c>
      <c r="J223" s="22">
        <v>103081</v>
      </c>
      <c r="K223" s="22">
        <v>476850</v>
      </c>
      <c r="L223" s="22">
        <v>407383</v>
      </c>
      <c r="M223" s="22">
        <v>281182</v>
      </c>
      <c r="N223" s="22">
        <v>224797</v>
      </c>
      <c r="O223" s="22">
        <v>207460</v>
      </c>
      <c r="P223" s="24">
        <v>85954</v>
      </c>
      <c r="Q223" s="22">
        <v>87648</v>
      </c>
      <c r="R223" s="22">
        <v>0</v>
      </c>
      <c r="S223" s="22">
        <v>91203</v>
      </c>
      <c r="T223" s="22">
        <v>96608</v>
      </c>
    </row>
    <row r="224" spans="1:20" x14ac:dyDescent="0.55000000000000004">
      <c r="A224" s="7">
        <v>202010</v>
      </c>
      <c r="B224" s="22">
        <v>63290</v>
      </c>
      <c r="C224" s="22">
        <v>80940</v>
      </c>
      <c r="D224" s="22">
        <v>91619</v>
      </c>
      <c r="E224" s="22">
        <v>182292</v>
      </c>
      <c r="F224" s="22">
        <v>209858</v>
      </c>
      <c r="G224" s="22">
        <v>220695</v>
      </c>
      <c r="H224" s="22">
        <v>142583</v>
      </c>
      <c r="I224" s="22">
        <v>1931396</v>
      </c>
      <c r="J224" s="22">
        <v>67760</v>
      </c>
      <c r="K224" s="22">
        <v>331100</v>
      </c>
      <c r="L224" s="22">
        <v>209546</v>
      </c>
      <c r="M224" s="22">
        <v>237364</v>
      </c>
      <c r="N224" s="22">
        <v>219751</v>
      </c>
      <c r="O224" s="22">
        <v>168109</v>
      </c>
      <c r="P224" s="24">
        <v>108768</v>
      </c>
      <c r="Q224" s="24">
        <v>76873</v>
      </c>
      <c r="R224" s="24">
        <v>0</v>
      </c>
      <c r="S224" s="24">
        <v>107879</v>
      </c>
      <c r="T224" s="24">
        <v>62942</v>
      </c>
    </row>
    <row r="225" spans="1:20" x14ac:dyDescent="0.55000000000000004">
      <c r="A225" s="7">
        <v>202009</v>
      </c>
      <c r="B225" s="22">
        <v>83179</v>
      </c>
      <c r="C225" s="22">
        <v>73140</v>
      </c>
      <c r="D225" s="22">
        <v>47091</v>
      </c>
      <c r="E225" s="22">
        <v>203071</v>
      </c>
      <c r="F225" s="22">
        <v>269583</v>
      </c>
      <c r="G225" s="22">
        <v>280458</v>
      </c>
      <c r="H225" s="22">
        <v>224104</v>
      </c>
      <c r="I225" s="22">
        <v>749024</v>
      </c>
      <c r="J225" s="22">
        <v>154946</v>
      </c>
      <c r="K225" s="22">
        <v>271150</v>
      </c>
      <c r="L225" s="22">
        <v>220421</v>
      </c>
      <c r="M225" s="22">
        <v>204072</v>
      </c>
      <c r="N225" s="22">
        <v>280209</v>
      </c>
      <c r="O225" s="22">
        <v>183139</v>
      </c>
      <c r="P225" s="22">
        <v>127946</v>
      </c>
      <c r="Q225" s="24">
        <v>38753</v>
      </c>
      <c r="R225" s="24">
        <v>0</v>
      </c>
      <c r="S225" s="24">
        <v>79173</v>
      </c>
      <c r="T225" s="24">
        <v>96597</v>
      </c>
    </row>
    <row r="226" spans="1:20" x14ac:dyDescent="0.55000000000000004">
      <c r="A226" s="7">
        <v>202008</v>
      </c>
      <c r="B226" s="22">
        <v>133229</v>
      </c>
      <c r="C226" s="22">
        <v>9400</v>
      </c>
      <c r="D226" s="22">
        <v>70757</v>
      </c>
      <c r="E226" s="22">
        <v>267064</v>
      </c>
      <c r="F226" s="22">
        <v>350883</v>
      </c>
      <c r="G226" s="22">
        <v>266857</v>
      </c>
      <c r="H226" s="22">
        <v>206356</v>
      </c>
      <c r="I226" s="22">
        <v>2180326</v>
      </c>
      <c r="J226" s="22">
        <v>146646</v>
      </c>
      <c r="K226" s="22">
        <v>308550</v>
      </c>
      <c r="L226" s="22">
        <v>1168199</v>
      </c>
      <c r="M226" s="22">
        <v>26172</v>
      </c>
      <c r="N226" s="22">
        <v>249074</v>
      </c>
      <c r="O226" s="22">
        <v>189783</v>
      </c>
      <c r="P226" s="22">
        <v>112761</v>
      </c>
      <c r="Q226" s="24">
        <v>56067</v>
      </c>
      <c r="R226" s="24">
        <v>0</v>
      </c>
      <c r="S226" s="24">
        <v>97795</v>
      </c>
      <c r="T226" s="24">
        <v>62447</v>
      </c>
    </row>
    <row r="227" spans="1:20" x14ac:dyDescent="0.55000000000000004">
      <c r="A227" s="7">
        <v>202007</v>
      </c>
      <c r="B227" s="22">
        <v>196124</v>
      </c>
      <c r="C227" s="22">
        <v>110070</v>
      </c>
      <c r="D227" s="22">
        <v>108553</v>
      </c>
      <c r="E227" s="22">
        <v>339944</v>
      </c>
      <c r="F227" s="22">
        <v>285142</v>
      </c>
      <c r="G227" s="22">
        <v>446211</v>
      </c>
      <c r="H227" s="22">
        <v>236471</v>
      </c>
      <c r="I227" s="22">
        <v>1272478</v>
      </c>
      <c r="J227" s="22">
        <v>144265</v>
      </c>
      <c r="K227" s="22">
        <v>416900</v>
      </c>
      <c r="L227" s="22">
        <v>815120</v>
      </c>
      <c r="M227" s="22">
        <v>230131</v>
      </c>
      <c r="N227" s="22">
        <v>387747</v>
      </c>
      <c r="O227" s="22">
        <v>305602</v>
      </c>
      <c r="P227" s="22">
        <v>38269</v>
      </c>
      <c r="Q227" s="24">
        <v>115329</v>
      </c>
      <c r="R227" s="24">
        <v>0</v>
      </c>
      <c r="S227" s="24">
        <v>15314</v>
      </c>
      <c r="T227" s="24">
        <v>107844</v>
      </c>
    </row>
    <row r="228" spans="1:20" x14ac:dyDescent="0.55000000000000004">
      <c r="A228" s="7">
        <v>202006</v>
      </c>
      <c r="B228" s="22">
        <v>442874</v>
      </c>
      <c r="C228" s="22">
        <v>48800</v>
      </c>
      <c r="D228" s="22">
        <v>89710</v>
      </c>
      <c r="E228" s="22">
        <v>307527</v>
      </c>
      <c r="F228" s="22">
        <v>272349</v>
      </c>
      <c r="G228" s="22">
        <v>482119</v>
      </c>
      <c r="H228" s="22">
        <v>195503</v>
      </c>
      <c r="I228" s="22">
        <v>520846</v>
      </c>
      <c r="J228" s="22">
        <v>12980</v>
      </c>
      <c r="K228" s="22">
        <v>224400</v>
      </c>
      <c r="L228" s="22">
        <v>192993</v>
      </c>
      <c r="M228" s="22">
        <v>318302</v>
      </c>
      <c r="N228" s="22">
        <v>362776</v>
      </c>
      <c r="O228" s="22">
        <v>224202</v>
      </c>
      <c r="P228" s="22">
        <v>78375</v>
      </c>
      <c r="Q228" s="24">
        <v>41470</v>
      </c>
      <c r="R228" s="24">
        <v>0</v>
      </c>
      <c r="S228" s="24">
        <v>120795</v>
      </c>
      <c r="T228" s="24">
        <v>61028</v>
      </c>
    </row>
    <row r="229" spans="1:20" x14ac:dyDescent="0.55000000000000004">
      <c r="A229" s="7">
        <v>202005</v>
      </c>
      <c r="B229" s="22">
        <v>169832</v>
      </c>
      <c r="C229" s="22">
        <v>85740</v>
      </c>
      <c r="D229" s="22">
        <v>86212</v>
      </c>
      <c r="E229" s="22">
        <v>246659</v>
      </c>
      <c r="F229" s="22">
        <v>299844</v>
      </c>
      <c r="G229" s="22">
        <v>358998</v>
      </c>
      <c r="H229" s="22">
        <v>326892</v>
      </c>
      <c r="I229" s="22">
        <v>986272</v>
      </c>
      <c r="J229" s="22">
        <v>116270</v>
      </c>
      <c r="K229" s="22">
        <v>264000</v>
      </c>
      <c r="L229" s="22">
        <v>389588</v>
      </c>
      <c r="M229" s="22">
        <v>413098</v>
      </c>
      <c r="N229" s="22">
        <v>379107</v>
      </c>
      <c r="O229" s="22">
        <v>230725</v>
      </c>
      <c r="P229" s="22">
        <v>47019</v>
      </c>
      <c r="Q229" s="24">
        <v>283706</v>
      </c>
      <c r="R229" s="24">
        <v>0</v>
      </c>
      <c r="S229" s="24">
        <v>128623</v>
      </c>
      <c r="T229" s="24">
        <v>74019</v>
      </c>
    </row>
    <row r="230" spans="1:20" x14ac:dyDescent="0.55000000000000004">
      <c r="A230" s="7">
        <v>202004</v>
      </c>
      <c r="B230" s="22">
        <v>236205</v>
      </c>
      <c r="C230" s="22">
        <v>101940</v>
      </c>
      <c r="D230" s="22">
        <v>148132</v>
      </c>
      <c r="E230" s="22">
        <v>377344</v>
      </c>
      <c r="F230" s="22">
        <v>362239</v>
      </c>
      <c r="G230" s="22">
        <v>356178</v>
      </c>
      <c r="H230" s="22">
        <v>631262</v>
      </c>
      <c r="I230" s="22">
        <v>1501870</v>
      </c>
      <c r="J230" s="22">
        <v>154869</v>
      </c>
      <c r="K230" s="22">
        <v>348700</v>
      </c>
      <c r="L230" s="22">
        <v>1815111</v>
      </c>
      <c r="M230" s="22">
        <v>408507</v>
      </c>
      <c r="N230" s="22">
        <v>494363</v>
      </c>
      <c r="O230" s="22">
        <v>294586</v>
      </c>
      <c r="P230" s="22">
        <v>88</v>
      </c>
      <c r="Q230" s="24">
        <v>188419</v>
      </c>
      <c r="R230" s="24">
        <v>0</v>
      </c>
      <c r="S230" s="24">
        <v>134204</v>
      </c>
      <c r="T230" s="24">
        <v>145794</v>
      </c>
    </row>
    <row r="231" spans="1:20" x14ac:dyDescent="0.55000000000000004">
      <c r="A231" s="7">
        <v>202003</v>
      </c>
      <c r="B231" s="22">
        <v>235224</v>
      </c>
      <c r="C231" s="22">
        <v>72400</v>
      </c>
      <c r="D231" s="22">
        <v>107167</v>
      </c>
      <c r="E231" s="22">
        <v>219769</v>
      </c>
      <c r="F231" s="22">
        <v>322001</v>
      </c>
      <c r="G231" s="22">
        <v>407385</v>
      </c>
      <c r="H231" s="22">
        <v>265892</v>
      </c>
      <c r="I231" s="22">
        <v>935712</v>
      </c>
      <c r="J231" s="22">
        <v>48631</v>
      </c>
      <c r="K231" s="22">
        <v>339350</v>
      </c>
      <c r="L231" s="22">
        <v>294196</v>
      </c>
      <c r="M231" s="22">
        <v>327382</v>
      </c>
      <c r="N231" s="22">
        <v>345742</v>
      </c>
      <c r="O231" s="22">
        <v>256624</v>
      </c>
      <c r="P231" s="22">
        <v>2904</v>
      </c>
      <c r="Q231" s="24">
        <v>79371</v>
      </c>
      <c r="R231" s="24">
        <v>0</v>
      </c>
      <c r="S231" s="24">
        <v>85640</v>
      </c>
      <c r="T231" s="24">
        <v>182820</v>
      </c>
    </row>
    <row r="232" spans="1:20" x14ac:dyDescent="0.55000000000000004">
      <c r="A232" s="7">
        <v>202002</v>
      </c>
      <c r="B232" s="22">
        <v>157098</v>
      </c>
      <c r="C232" s="22">
        <v>53070</v>
      </c>
      <c r="D232" s="22">
        <v>88104</v>
      </c>
      <c r="E232" s="22">
        <v>187957</v>
      </c>
      <c r="F232" s="22">
        <v>222288</v>
      </c>
      <c r="G232" s="22">
        <v>286178</v>
      </c>
      <c r="H232" s="22">
        <v>214296</v>
      </c>
      <c r="I232" s="22">
        <v>738207</v>
      </c>
      <c r="J232" s="22">
        <v>73997</v>
      </c>
      <c r="K232" s="22">
        <v>300300</v>
      </c>
      <c r="L232" s="22">
        <v>230770</v>
      </c>
      <c r="M232" s="22">
        <v>120961</v>
      </c>
      <c r="N232" s="22">
        <v>177249</v>
      </c>
      <c r="O232" s="22">
        <v>155989</v>
      </c>
      <c r="P232" s="22">
        <v>66957</v>
      </c>
      <c r="Q232" s="24">
        <v>261426</v>
      </c>
      <c r="R232" s="24">
        <v>0</v>
      </c>
      <c r="S232" s="24">
        <v>72710</v>
      </c>
      <c r="T232" s="24">
        <v>23716</v>
      </c>
    </row>
    <row r="233" spans="1:20" ht="18.5" thickBot="1" x14ac:dyDescent="0.6">
      <c r="A233" s="14">
        <v>202001</v>
      </c>
      <c r="B233" s="49">
        <v>108184</v>
      </c>
      <c r="C233" s="49">
        <v>60670</v>
      </c>
      <c r="D233" s="49">
        <v>80372</v>
      </c>
      <c r="E233" s="49">
        <v>232501</v>
      </c>
      <c r="F233" s="49">
        <v>293040</v>
      </c>
      <c r="G233" s="49">
        <v>286049</v>
      </c>
      <c r="H233" s="49">
        <v>206459</v>
      </c>
      <c r="I233" s="49">
        <v>558593</v>
      </c>
      <c r="J233" s="49">
        <v>46805</v>
      </c>
      <c r="K233" s="49">
        <v>249150</v>
      </c>
      <c r="L233" s="49">
        <v>284680</v>
      </c>
      <c r="M233" s="49">
        <v>157322</v>
      </c>
      <c r="N233" s="49">
        <v>246117</v>
      </c>
      <c r="O233" s="49">
        <v>97284</v>
      </c>
      <c r="P233" s="49">
        <v>168377</v>
      </c>
      <c r="Q233" s="55">
        <v>48499</v>
      </c>
      <c r="R233" s="14">
        <v>0</v>
      </c>
      <c r="S233" s="55">
        <v>78701</v>
      </c>
      <c r="T233" s="55">
        <v>14212</v>
      </c>
    </row>
    <row r="234" spans="1:20" s="58" customFormat="1" ht="17" thickTop="1" x14ac:dyDescent="0.55000000000000004">
      <c r="A234" s="56" t="s">
        <v>11</v>
      </c>
      <c r="B234" s="57">
        <f>SUM(B222:B233)</f>
        <v>1930753</v>
      </c>
      <c r="C234" s="57">
        <f t="shared" ref="C234:T234" si="30">SUM(C222:C233)</f>
        <v>848110</v>
      </c>
      <c r="D234" s="57">
        <f t="shared" si="30"/>
        <v>1176156</v>
      </c>
      <c r="E234" s="57">
        <f t="shared" si="30"/>
        <v>3192536</v>
      </c>
      <c r="F234" s="57">
        <f t="shared" si="30"/>
        <v>3644592</v>
      </c>
      <c r="G234" s="57">
        <f t="shared" si="30"/>
        <v>3805271</v>
      </c>
      <c r="H234" s="57">
        <f t="shared" si="30"/>
        <v>3289638</v>
      </c>
      <c r="I234" s="57">
        <f t="shared" si="30"/>
        <v>12753430</v>
      </c>
      <c r="J234" s="57">
        <f t="shared" si="30"/>
        <v>1192050</v>
      </c>
      <c r="K234" s="57">
        <f t="shared" si="30"/>
        <v>4074400</v>
      </c>
      <c r="L234" s="57">
        <f t="shared" si="30"/>
        <v>6227027</v>
      </c>
      <c r="M234" s="57">
        <f t="shared" si="30"/>
        <v>2931782</v>
      </c>
      <c r="N234" s="57">
        <f t="shared" si="30"/>
        <v>3593396</v>
      </c>
      <c r="O234" s="57">
        <f t="shared" si="30"/>
        <v>2468553</v>
      </c>
      <c r="P234" s="57">
        <f t="shared" si="30"/>
        <v>967388</v>
      </c>
      <c r="Q234" s="57">
        <f t="shared" si="30"/>
        <v>1464809</v>
      </c>
      <c r="R234" s="57">
        <f t="shared" si="30"/>
        <v>0</v>
      </c>
      <c r="S234" s="57">
        <f t="shared" si="30"/>
        <v>1106593</v>
      </c>
      <c r="T234" s="57">
        <f t="shared" si="30"/>
        <v>1019657</v>
      </c>
    </row>
    <row r="235" spans="1:20" s="58" customFormat="1" ht="16.5" x14ac:dyDescent="0.55000000000000004">
      <c r="A235" s="91" t="s">
        <v>92</v>
      </c>
      <c r="B235" s="91"/>
      <c r="C235" s="63">
        <f>B234+C234+D234+E234+F234+G234+H234+I234+J234+K234+L234+M234+N234+O234+P234+Q234+R234+S234+T234</f>
        <v>55686141</v>
      </c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</row>
    <row r="238" spans="1:20" x14ac:dyDescent="0.55000000000000004">
      <c r="A238" t="s">
        <v>93</v>
      </c>
    </row>
    <row r="239" spans="1:20" s="50" customFormat="1" ht="16.5" x14ac:dyDescent="0.55000000000000004">
      <c r="A239" s="51"/>
      <c r="B239" s="51" t="s">
        <v>94</v>
      </c>
      <c r="C239" s="51" t="s">
        <v>95</v>
      </c>
      <c r="D239" s="51" t="s">
        <v>96</v>
      </c>
      <c r="E239" s="51" t="s">
        <v>97</v>
      </c>
      <c r="F239" s="51" t="s">
        <v>98</v>
      </c>
      <c r="G239" s="51" t="s">
        <v>99</v>
      </c>
      <c r="H239" s="51" t="s">
        <v>100</v>
      </c>
      <c r="I239" s="51" t="s">
        <v>101</v>
      </c>
    </row>
    <row r="240" spans="1:20" x14ac:dyDescent="0.55000000000000004">
      <c r="A240" s="7">
        <v>202012</v>
      </c>
      <c r="B240" s="22">
        <v>73117</v>
      </c>
      <c r="C240" s="22">
        <v>20020</v>
      </c>
      <c r="D240" s="22">
        <v>26356</v>
      </c>
      <c r="E240" s="22">
        <v>9900</v>
      </c>
      <c r="F240" s="22">
        <v>6160</v>
      </c>
      <c r="G240" s="22">
        <v>9504</v>
      </c>
      <c r="H240" s="22">
        <v>16280</v>
      </c>
      <c r="I240" s="22">
        <v>12045</v>
      </c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14" x14ac:dyDescent="0.55000000000000004">
      <c r="A241" s="7">
        <v>202011</v>
      </c>
      <c r="B241" s="22">
        <v>90717</v>
      </c>
      <c r="C241" s="22">
        <v>26389</v>
      </c>
      <c r="D241" s="22">
        <v>19668</v>
      </c>
      <c r="E241" s="22">
        <v>11176</v>
      </c>
      <c r="F241" s="22">
        <v>9240</v>
      </c>
      <c r="G241" s="22">
        <v>15444</v>
      </c>
      <c r="H241" s="22">
        <v>18788</v>
      </c>
      <c r="I241" s="22">
        <v>15752</v>
      </c>
      <c r="J241" s="21"/>
      <c r="K241" s="21"/>
      <c r="L241" s="21"/>
      <c r="M241" s="21"/>
      <c r="N241" s="21"/>
    </row>
    <row r="242" spans="1:14" x14ac:dyDescent="0.55000000000000004">
      <c r="A242" s="7">
        <v>202010</v>
      </c>
      <c r="B242" s="22">
        <v>85701</v>
      </c>
      <c r="C242" s="22">
        <v>20812</v>
      </c>
      <c r="D242" s="22">
        <v>14674</v>
      </c>
      <c r="E242" s="22">
        <v>10208</v>
      </c>
      <c r="F242" s="22">
        <v>7392</v>
      </c>
      <c r="G242" s="22">
        <v>10560</v>
      </c>
      <c r="H242" s="22">
        <v>24563</v>
      </c>
      <c r="I242" s="22">
        <v>9889</v>
      </c>
      <c r="J242" s="21"/>
      <c r="K242" s="21"/>
      <c r="L242" s="21"/>
      <c r="M242" s="21"/>
      <c r="N242" s="21"/>
    </row>
    <row r="243" spans="1:14" x14ac:dyDescent="0.55000000000000004">
      <c r="A243" s="7">
        <v>202009</v>
      </c>
      <c r="B243" s="22">
        <v>53460</v>
      </c>
      <c r="C243" s="22">
        <v>15070</v>
      </c>
      <c r="D243" s="22">
        <v>15871</v>
      </c>
      <c r="E243" s="22">
        <v>8976</v>
      </c>
      <c r="F243" s="22">
        <v>5060</v>
      </c>
      <c r="G243" s="22">
        <v>8756</v>
      </c>
      <c r="H243" s="22">
        <v>23672</v>
      </c>
      <c r="I243" s="22">
        <v>7392</v>
      </c>
      <c r="J243" s="21"/>
      <c r="K243" s="21"/>
      <c r="L243" s="21"/>
      <c r="M243" s="21"/>
      <c r="N243" s="21"/>
    </row>
    <row r="244" spans="1:14" x14ac:dyDescent="0.55000000000000004">
      <c r="A244" s="7">
        <v>202008</v>
      </c>
      <c r="B244" s="22">
        <v>90695</v>
      </c>
      <c r="C244" s="22">
        <v>24068</v>
      </c>
      <c r="D244" s="22">
        <v>20838</v>
      </c>
      <c r="E244" s="22">
        <v>12620</v>
      </c>
      <c r="F244" s="22">
        <v>7348</v>
      </c>
      <c r="G244" s="22">
        <v>12980</v>
      </c>
      <c r="H244" s="22">
        <v>39710</v>
      </c>
      <c r="I244" s="22">
        <v>9438</v>
      </c>
      <c r="J244" s="21"/>
      <c r="K244" s="21"/>
      <c r="L244" s="21"/>
      <c r="M244" s="21"/>
      <c r="N244" s="21"/>
    </row>
    <row r="245" spans="1:14" x14ac:dyDescent="0.55000000000000004">
      <c r="A245" s="7">
        <v>202007</v>
      </c>
      <c r="B245" s="22">
        <v>100210</v>
      </c>
      <c r="C245" s="22">
        <v>27412</v>
      </c>
      <c r="D245" s="22">
        <v>11902</v>
      </c>
      <c r="E245" s="22">
        <v>10120</v>
      </c>
      <c r="F245" s="22">
        <v>10472</v>
      </c>
      <c r="G245" s="22">
        <v>17204</v>
      </c>
      <c r="H245" s="22">
        <v>39556</v>
      </c>
      <c r="I245" s="22">
        <v>25586</v>
      </c>
      <c r="J245" s="21"/>
      <c r="K245" s="21"/>
      <c r="L245" s="21"/>
      <c r="M245" s="21"/>
      <c r="N245" s="21"/>
    </row>
    <row r="246" spans="1:14" x14ac:dyDescent="0.55000000000000004">
      <c r="A246" s="7">
        <v>202006</v>
      </c>
      <c r="B246" s="22">
        <v>68013</v>
      </c>
      <c r="C246" s="22">
        <v>14806</v>
      </c>
      <c r="D246" s="22">
        <v>11845</v>
      </c>
      <c r="E246" s="22">
        <v>7106</v>
      </c>
      <c r="F246" s="22">
        <v>6116</v>
      </c>
      <c r="G246" s="22">
        <v>13508</v>
      </c>
      <c r="H246" s="22">
        <v>24816</v>
      </c>
      <c r="I246" s="22">
        <v>9779</v>
      </c>
      <c r="J246" s="21"/>
      <c r="K246" s="21"/>
      <c r="L246" s="21"/>
      <c r="M246" s="21"/>
      <c r="N246" s="21"/>
    </row>
    <row r="247" spans="1:14" x14ac:dyDescent="0.55000000000000004">
      <c r="A247" s="7">
        <v>202005</v>
      </c>
      <c r="B247" s="22">
        <v>65340</v>
      </c>
      <c r="C247" s="22">
        <v>10736</v>
      </c>
      <c r="D247" s="22">
        <v>32120</v>
      </c>
      <c r="E247" s="22">
        <v>11176</v>
      </c>
      <c r="F247" s="22">
        <v>6160</v>
      </c>
      <c r="G247" s="22">
        <v>9944</v>
      </c>
      <c r="H247" s="22">
        <v>12840</v>
      </c>
      <c r="I247" s="22">
        <v>6094</v>
      </c>
      <c r="J247" s="21"/>
      <c r="K247" s="21"/>
      <c r="L247" s="21"/>
      <c r="M247" s="21"/>
      <c r="N247" s="21"/>
    </row>
    <row r="248" spans="1:14" x14ac:dyDescent="0.55000000000000004">
      <c r="A248" s="7">
        <v>202004</v>
      </c>
      <c r="B248" s="22">
        <v>91916</v>
      </c>
      <c r="C248" s="22">
        <v>17743</v>
      </c>
      <c r="D248" s="22">
        <v>35382</v>
      </c>
      <c r="E248" s="22">
        <v>14740</v>
      </c>
      <c r="F248" s="22">
        <v>8888</v>
      </c>
      <c r="G248" s="22">
        <v>15400</v>
      </c>
      <c r="H248" s="22">
        <v>8800</v>
      </c>
      <c r="I248" s="22">
        <v>5896</v>
      </c>
      <c r="J248" s="21"/>
      <c r="K248" s="21"/>
      <c r="L248" s="21"/>
      <c r="M248" s="21"/>
      <c r="N248" s="21"/>
    </row>
    <row r="249" spans="1:14" x14ac:dyDescent="0.55000000000000004">
      <c r="A249" s="7">
        <v>202003</v>
      </c>
      <c r="B249" s="22">
        <v>73612</v>
      </c>
      <c r="C249" s="22">
        <v>13508</v>
      </c>
      <c r="D249" s="22">
        <v>29722</v>
      </c>
      <c r="E249" s="22">
        <v>7964</v>
      </c>
      <c r="F249" s="22">
        <v>6820</v>
      </c>
      <c r="G249" s="22">
        <v>8932</v>
      </c>
      <c r="H249" s="22">
        <v>5764</v>
      </c>
      <c r="I249" s="22">
        <v>2882</v>
      </c>
      <c r="J249" s="21"/>
      <c r="K249" s="21"/>
      <c r="L249" s="21"/>
      <c r="M249" s="21"/>
      <c r="N249" s="21"/>
    </row>
    <row r="250" spans="1:14" x14ac:dyDescent="0.55000000000000004">
      <c r="A250" s="7">
        <v>202002</v>
      </c>
      <c r="B250" s="22">
        <v>67199</v>
      </c>
      <c r="C250" s="22">
        <v>10978</v>
      </c>
      <c r="D250" s="22"/>
      <c r="E250" s="22">
        <v>9108</v>
      </c>
      <c r="F250" s="22">
        <v>7040</v>
      </c>
      <c r="G250" s="22">
        <v>6248</v>
      </c>
      <c r="H250" s="22">
        <v>6776</v>
      </c>
      <c r="I250" s="22">
        <v>4092</v>
      </c>
      <c r="J250" s="21"/>
      <c r="K250" s="21"/>
      <c r="L250" s="21"/>
      <c r="M250" s="21"/>
      <c r="N250" s="21"/>
    </row>
    <row r="251" spans="1:14" ht="18.5" thickBot="1" x14ac:dyDescent="0.6">
      <c r="A251" s="14">
        <v>202001</v>
      </c>
      <c r="B251" s="49">
        <v>78826</v>
      </c>
      <c r="C251" s="49">
        <v>14311</v>
      </c>
      <c r="D251" s="49">
        <v>35240</v>
      </c>
      <c r="E251" s="49">
        <v>11572</v>
      </c>
      <c r="F251" s="49">
        <v>6072</v>
      </c>
      <c r="G251" s="49">
        <v>9768</v>
      </c>
      <c r="H251" s="49">
        <v>6402</v>
      </c>
      <c r="I251" s="49">
        <v>2684</v>
      </c>
      <c r="J251" s="21"/>
      <c r="K251" s="21"/>
      <c r="L251" s="21"/>
      <c r="M251" s="21"/>
      <c r="N251" s="21"/>
    </row>
    <row r="252" spans="1:14" ht="18.5" thickTop="1" x14ac:dyDescent="0.55000000000000004">
      <c r="A252" s="2" t="s">
        <v>11</v>
      </c>
      <c r="B252" s="26">
        <f>SUM(B240:B251)</f>
        <v>938806</v>
      </c>
      <c r="C252" s="26">
        <f t="shared" ref="C252:I252" si="31">SUM(C240:C251)</f>
        <v>215853</v>
      </c>
      <c r="D252" s="26">
        <f t="shared" si="31"/>
        <v>253618</v>
      </c>
      <c r="E252" s="26">
        <f t="shared" si="31"/>
        <v>124666</v>
      </c>
      <c r="F252" s="26">
        <f t="shared" si="31"/>
        <v>86768</v>
      </c>
      <c r="G252" s="26">
        <f t="shared" si="31"/>
        <v>138248</v>
      </c>
      <c r="H252" s="26">
        <f t="shared" si="31"/>
        <v>227967</v>
      </c>
      <c r="I252" s="26">
        <f t="shared" si="31"/>
        <v>111529</v>
      </c>
      <c r="J252" s="21"/>
      <c r="K252" s="21"/>
      <c r="L252" s="21"/>
      <c r="M252" s="21"/>
      <c r="N252" s="21"/>
    </row>
    <row r="253" spans="1:14" x14ac:dyDescent="0.55000000000000004">
      <c r="A253" s="90" t="s">
        <v>93</v>
      </c>
      <c r="B253" s="90"/>
      <c r="C253" s="60">
        <f>B252+C252+D252+E252+F252+G252+H252+I252</f>
        <v>2097455</v>
      </c>
      <c r="D253" s="23"/>
      <c r="E253" s="23"/>
      <c r="F253" s="23"/>
      <c r="G253" s="23"/>
      <c r="H253" s="23"/>
      <c r="I253" s="23"/>
      <c r="J253" s="21"/>
      <c r="K253" s="21"/>
      <c r="L253" s="21"/>
      <c r="M253" s="21"/>
      <c r="N253" s="21"/>
    </row>
    <row r="256" spans="1:14" x14ac:dyDescent="0.55000000000000004">
      <c r="A256" t="s">
        <v>119</v>
      </c>
    </row>
    <row r="257" spans="1:18" s="50" customFormat="1" x14ac:dyDescent="0.55000000000000004">
      <c r="A257" s="51"/>
      <c r="B257" s="51" t="s">
        <v>120</v>
      </c>
      <c r="C257" s="44" t="s">
        <v>153</v>
      </c>
      <c r="D257" s="3" t="s">
        <v>154</v>
      </c>
      <c r="E257" s="3" t="s">
        <v>155</v>
      </c>
    </row>
    <row r="258" spans="1:18" x14ac:dyDescent="0.55000000000000004">
      <c r="A258" s="7">
        <v>202012</v>
      </c>
      <c r="B258" s="22">
        <v>44990</v>
      </c>
      <c r="C258" s="24">
        <v>34292</v>
      </c>
      <c r="D258" s="22">
        <v>646299</v>
      </c>
      <c r="E258" s="22">
        <v>301235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1:18" x14ac:dyDescent="0.55000000000000004">
      <c r="A259" s="7">
        <v>202011</v>
      </c>
      <c r="B259" s="22">
        <v>53150</v>
      </c>
      <c r="C259" s="24">
        <v>40855</v>
      </c>
      <c r="D259" s="24">
        <v>783547</v>
      </c>
      <c r="E259" s="24">
        <v>311608</v>
      </c>
      <c r="F259" s="21"/>
      <c r="G259" s="21"/>
      <c r="H259" s="21"/>
      <c r="I259" s="21"/>
      <c r="J259" s="21"/>
      <c r="K259" s="21"/>
      <c r="L259" s="21"/>
    </row>
    <row r="260" spans="1:18" x14ac:dyDescent="0.55000000000000004">
      <c r="A260" s="7">
        <v>202010</v>
      </c>
      <c r="B260" s="22">
        <v>66365</v>
      </c>
      <c r="C260" s="24">
        <v>28315</v>
      </c>
      <c r="D260" s="24">
        <v>613469</v>
      </c>
      <c r="E260" s="24">
        <v>316911</v>
      </c>
      <c r="F260" s="21"/>
      <c r="G260" s="21"/>
      <c r="H260" s="21"/>
      <c r="I260" s="21"/>
      <c r="J260" s="21"/>
      <c r="K260" s="21"/>
      <c r="L260" s="21"/>
    </row>
    <row r="261" spans="1:18" x14ac:dyDescent="0.55000000000000004">
      <c r="A261" s="7">
        <v>202009</v>
      </c>
      <c r="B261" s="22">
        <v>60775</v>
      </c>
      <c r="C261" s="24">
        <v>24711</v>
      </c>
      <c r="D261" s="24">
        <v>505501</v>
      </c>
      <c r="E261" s="24">
        <v>120120</v>
      </c>
      <c r="F261" s="21"/>
      <c r="G261" s="21"/>
      <c r="H261" s="21"/>
      <c r="I261" s="21"/>
      <c r="J261" s="21"/>
      <c r="K261" s="21"/>
      <c r="L261" s="21"/>
    </row>
    <row r="262" spans="1:18" x14ac:dyDescent="0.55000000000000004">
      <c r="A262" s="7">
        <v>202008</v>
      </c>
      <c r="B262" s="22">
        <v>48730</v>
      </c>
      <c r="C262" s="24">
        <v>36489</v>
      </c>
      <c r="D262" s="24">
        <v>671462</v>
      </c>
      <c r="E262" s="24">
        <v>308516</v>
      </c>
      <c r="F262" s="21"/>
      <c r="G262" s="21"/>
      <c r="H262" s="21"/>
      <c r="I262" s="21"/>
      <c r="J262" s="21"/>
      <c r="K262" s="21"/>
      <c r="L262" s="21"/>
    </row>
    <row r="263" spans="1:18" x14ac:dyDescent="0.55000000000000004">
      <c r="A263" s="7">
        <v>202007</v>
      </c>
      <c r="B263" s="22">
        <v>102190</v>
      </c>
      <c r="C263" s="24">
        <v>29574</v>
      </c>
      <c r="D263" s="24">
        <v>916069</v>
      </c>
      <c r="E263" s="22">
        <v>343497</v>
      </c>
      <c r="F263" s="21"/>
      <c r="G263" s="21"/>
      <c r="H263" s="21"/>
      <c r="I263" s="21"/>
      <c r="J263" s="21"/>
      <c r="K263" s="21"/>
      <c r="L263" s="21"/>
    </row>
    <row r="264" spans="1:18" x14ac:dyDescent="0.55000000000000004">
      <c r="A264" s="7">
        <v>202006</v>
      </c>
      <c r="B264" s="24">
        <v>0</v>
      </c>
      <c r="C264" s="24">
        <v>31981</v>
      </c>
      <c r="D264" s="22">
        <v>649715</v>
      </c>
      <c r="E264" s="22">
        <v>248435</v>
      </c>
      <c r="F264" s="21"/>
      <c r="G264" s="21"/>
      <c r="H264" s="21"/>
      <c r="I264" s="21"/>
      <c r="J264" s="21"/>
      <c r="K264" s="21"/>
      <c r="L264" s="21"/>
    </row>
    <row r="265" spans="1:18" x14ac:dyDescent="0.55000000000000004">
      <c r="A265" s="7">
        <v>202005</v>
      </c>
      <c r="B265" s="22">
        <v>109285</v>
      </c>
      <c r="C265" s="24">
        <v>44670</v>
      </c>
      <c r="D265" s="22">
        <v>695494</v>
      </c>
      <c r="E265" s="22">
        <v>325402</v>
      </c>
      <c r="F265" s="21"/>
      <c r="G265" s="21"/>
      <c r="H265" s="21"/>
      <c r="I265" s="21"/>
      <c r="J265" s="21"/>
      <c r="K265" s="21"/>
      <c r="L265" s="21"/>
    </row>
    <row r="266" spans="1:18" x14ac:dyDescent="0.55000000000000004">
      <c r="A266" s="7">
        <v>202004</v>
      </c>
      <c r="B266" s="24">
        <v>109780</v>
      </c>
      <c r="C266" s="24">
        <v>39387</v>
      </c>
      <c r="D266" s="22">
        <v>671586</v>
      </c>
      <c r="E266" s="22">
        <v>114235</v>
      </c>
      <c r="F266" s="21"/>
      <c r="G266" s="21"/>
      <c r="H266" s="21"/>
      <c r="I266" s="21"/>
      <c r="J266" s="21"/>
      <c r="K266" s="21"/>
      <c r="L266" s="21"/>
    </row>
    <row r="267" spans="1:18" x14ac:dyDescent="0.55000000000000004">
      <c r="A267" s="7">
        <v>202003</v>
      </c>
      <c r="B267" s="22">
        <v>68640</v>
      </c>
      <c r="C267" s="24">
        <v>38660</v>
      </c>
      <c r="D267" s="24">
        <v>510998</v>
      </c>
      <c r="E267" s="22">
        <v>313192</v>
      </c>
      <c r="F267" s="21"/>
      <c r="G267" s="21"/>
      <c r="H267" s="21"/>
      <c r="I267" s="21"/>
      <c r="J267" s="21"/>
      <c r="K267" s="21"/>
      <c r="L267" s="21"/>
    </row>
    <row r="268" spans="1:18" x14ac:dyDescent="0.55000000000000004">
      <c r="A268" s="7">
        <v>202002</v>
      </c>
      <c r="B268" s="22">
        <v>63855</v>
      </c>
      <c r="C268" s="24">
        <v>13885</v>
      </c>
      <c r="D268" s="22">
        <v>453091</v>
      </c>
      <c r="E268" s="22">
        <v>192511</v>
      </c>
      <c r="F268" s="21"/>
      <c r="G268" s="21"/>
      <c r="H268" s="21"/>
      <c r="I268" s="21"/>
      <c r="J268" s="21"/>
      <c r="K268" s="21"/>
      <c r="L268" s="21"/>
    </row>
    <row r="269" spans="1:18" ht="18.5" thickBot="1" x14ac:dyDescent="0.6">
      <c r="A269" s="14">
        <v>202001</v>
      </c>
      <c r="B269" s="49">
        <v>68200</v>
      </c>
      <c r="C269" s="55">
        <v>70773</v>
      </c>
      <c r="D269" s="49">
        <v>505239</v>
      </c>
      <c r="E269" s="49">
        <v>371646</v>
      </c>
      <c r="F269" s="21"/>
      <c r="G269" s="21"/>
      <c r="H269" s="21"/>
      <c r="I269" s="21"/>
      <c r="J269" s="21"/>
      <c r="K269" s="21"/>
      <c r="L269" s="21"/>
    </row>
    <row r="270" spans="1:18" ht="18.5" thickTop="1" x14ac:dyDescent="0.55000000000000004">
      <c r="A270" s="2" t="s">
        <v>11</v>
      </c>
      <c r="B270" s="26">
        <f>SUM(B258:B269)</f>
        <v>795960</v>
      </c>
      <c r="C270" s="85">
        <f>SUM(C258:C269)</f>
        <v>433592</v>
      </c>
      <c r="D270" s="85">
        <f t="shared" ref="D270:E270" si="32">SUM(D258:D269)</f>
        <v>7622470</v>
      </c>
      <c r="E270" s="85">
        <f t="shared" si="32"/>
        <v>3267308</v>
      </c>
      <c r="F270" s="21"/>
      <c r="G270" s="21"/>
      <c r="H270" s="21"/>
      <c r="I270" s="21"/>
      <c r="J270" s="21"/>
      <c r="K270" s="21"/>
      <c r="L270" s="21"/>
    </row>
    <row r="271" spans="1:18" x14ac:dyDescent="0.55000000000000004">
      <c r="A271" s="82" t="s">
        <v>156</v>
      </c>
      <c r="B271" s="62">
        <f>B270+C270+D270+E270</f>
        <v>12119330</v>
      </c>
      <c r="C271" s="62"/>
      <c r="D271" s="60"/>
      <c r="E271" s="23"/>
    </row>
    <row r="272" spans="1:18" x14ac:dyDescent="0.55000000000000004">
      <c r="D272" s="84"/>
      <c r="E272" s="86"/>
      <c r="F272" s="60"/>
      <c r="G272" s="23"/>
    </row>
    <row r="274" spans="1:5" ht="22.5" x14ac:dyDescent="0.55000000000000004">
      <c r="A274" s="87" t="s">
        <v>149</v>
      </c>
      <c r="B274" s="87"/>
      <c r="C274" s="88">
        <v>170277001</v>
      </c>
      <c r="D274" s="87"/>
    </row>
    <row r="275" spans="1:5" ht="22.5" x14ac:dyDescent="0.55000000000000004">
      <c r="A275" s="87" t="s">
        <v>148</v>
      </c>
      <c r="B275" s="87"/>
      <c r="C275" s="88">
        <f>C217+C235+C253+B271</f>
        <v>73767891</v>
      </c>
      <c r="D275" s="87"/>
      <c r="E275" s="83"/>
    </row>
    <row r="276" spans="1:5" ht="22.5" x14ac:dyDescent="0.55000000000000004">
      <c r="A276" s="87" t="s">
        <v>150</v>
      </c>
      <c r="B276" s="87"/>
      <c r="C276" s="89">
        <f>C275/C274</f>
        <v>0.43322286959940054</v>
      </c>
      <c r="D276" s="89"/>
      <c r="E276" s="21" t="s">
        <v>159</v>
      </c>
    </row>
  </sheetData>
  <mergeCells count="26">
    <mergeCell ref="A131:B131"/>
    <mergeCell ref="J131:K131"/>
    <mergeCell ref="A156:B156"/>
    <mergeCell ref="A174:B174"/>
    <mergeCell ref="J174:K174"/>
    <mergeCell ref="A133:B133"/>
    <mergeCell ref="C133:D133"/>
    <mergeCell ref="A134:B134"/>
    <mergeCell ref="C134:D134"/>
    <mergeCell ref="A135:B135"/>
    <mergeCell ref="C135:D135"/>
    <mergeCell ref="A196:B196"/>
    <mergeCell ref="C196:D196"/>
    <mergeCell ref="A195:B195"/>
    <mergeCell ref="C195:D195"/>
    <mergeCell ref="C197:D197"/>
    <mergeCell ref="A197:B197"/>
    <mergeCell ref="A275:B275"/>
    <mergeCell ref="C275:D275"/>
    <mergeCell ref="A276:B276"/>
    <mergeCell ref="C276:D276"/>
    <mergeCell ref="A217:B217"/>
    <mergeCell ref="A235:B235"/>
    <mergeCell ref="A253:B253"/>
    <mergeCell ref="A274:B274"/>
    <mergeCell ref="C274:D274"/>
  </mergeCells>
  <phoneticPr fontId="1"/>
  <pageMargins left="0.7" right="0.7" top="0.75" bottom="0.75" header="0.3" footer="0.3"/>
  <pageSetup paperSize="9" orientation="portrait" verticalDpi="0" r:id="rId1"/>
  <ignoredErrors>
    <ignoredError sqref="F64 F65:F7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450EDF2771824E9A8504326F15BA19" ma:contentTypeVersion="10" ma:contentTypeDescription="新しいドキュメントを作成します。" ma:contentTypeScope="" ma:versionID="862b74c4a7ff183e8354828c9e342ccf">
  <xsd:schema xmlns:xsd="http://www.w3.org/2001/XMLSchema" xmlns:xs="http://www.w3.org/2001/XMLSchema" xmlns:p="http://schemas.microsoft.com/office/2006/metadata/properties" xmlns:ns2="2de3eff9-caa9-4ca7-b25e-2e967ab513aa" xmlns:ns3="e524cb58-022d-4d8d-8e26-2cf6813bc3e9" targetNamespace="http://schemas.microsoft.com/office/2006/metadata/properties" ma:root="true" ma:fieldsID="ad4f4934208dce0b592598ac96acd626" ns2:_="" ns3:_="">
    <xsd:import namespace="2de3eff9-caa9-4ca7-b25e-2e967ab513aa"/>
    <xsd:import namespace="e524cb58-022d-4d8d-8e26-2cf6813bc3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eff9-caa9-4ca7-b25e-2e967ab51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4cb58-022d-4d8d-8e26-2cf6813bc3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D7693F-86CD-451D-9E4A-CF91A5DA6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3eff9-caa9-4ca7-b25e-2e967ab513aa"/>
    <ds:schemaRef ds:uri="e524cb58-022d-4d8d-8e26-2cf6813bc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850B74-6EAF-402C-8D7D-F2A45B5121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7BF4BC-BF25-43AE-A351-A1BACD7EC7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割合表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matsuyoshi</dc:creator>
  <cp:lastModifiedBy>松吉 由美子</cp:lastModifiedBy>
  <cp:lastPrinted>2021-02-13T09:52:26Z</cp:lastPrinted>
  <dcterms:created xsi:type="dcterms:W3CDTF">2021-02-09T02:42:54Z</dcterms:created>
  <dcterms:modified xsi:type="dcterms:W3CDTF">2021-02-19T09:16:29Z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0x010100CF450EDF2771824E9A8504326F15BA19</vt:lpwstr>
  </property>
</Properties>
</file>